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 activeTab="7"/>
  </bookViews>
  <sheets>
    <sheet name="додаток 1" sheetId="1" r:id="rId1"/>
    <sheet name="додаток 2" sheetId="2" r:id="rId2"/>
    <sheet name="додаток 3" sheetId="3" r:id="rId3"/>
    <sheet name="додаток 6" sheetId="5" r:id="rId4"/>
    <sheet name="додаток 7" sheetId="6" r:id="rId5"/>
    <sheet name="додаток 8" sheetId="7" r:id="rId6"/>
    <sheet name="додаток 9" sheetId="8" r:id="rId7"/>
    <sheet name="додаток 11" sheetId="11" r:id="rId8"/>
    <sheet name="додаток 12" sheetId="12" r:id="rId9"/>
  </sheets>
  <definedNames>
    <definedName name="_ftn1" localSheetId="4">'додаток 7'!$C$54</definedName>
    <definedName name="_ftnref1" localSheetId="4">'додаток 7'!$C$41</definedName>
    <definedName name="_GoBack" localSheetId="0">'додаток 1'!$E$5</definedName>
    <definedName name="dod" localSheetId="7">'додаток 11'!$B$7:$J$61</definedName>
    <definedName name="dod" localSheetId="8">'додаток 12'!$D$1:$K$57</definedName>
    <definedName name="dod1dsfsd" localSheetId="7">'додаток 11'!$B$8:$H$61</definedName>
    <definedName name="doda" localSheetId="7">'додаток 11'!$B$7:$J$61</definedName>
    <definedName name="Excel_BuiltIn_Print_Area" localSheetId="7">'додаток 11'!$B$8:$H$61</definedName>
    <definedName name="Excel_BuiltIn_Print_Area" localSheetId="8">'додаток 12'!$D$1:$K$57</definedName>
    <definedName name="Print_Area_0" localSheetId="7">'додаток 11'!$B$8:$H$61</definedName>
    <definedName name="Print_Area_0" localSheetId="8">'додаток 12'!$D$1:$K$57</definedName>
    <definedName name="Print_Area_0_0" localSheetId="7">'додаток 11'!$B$8:$H$61</definedName>
    <definedName name="Print_Area_0_0" localSheetId="8">'додаток 12'!$D$1:$K$57</definedName>
    <definedName name="Print_Area_0_0_0" localSheetId="7">'додаток 11'!$B$8:$H$61</definedName>
    <definedName name="Print_Area_0_0_0" localSheetId="8">'додаток 12'!$D$1:$K$57</definedName>
    <definedName name="Print_Area_0_0_0_0" localSheetId="7">'додаток 11'!$B$8:$H$61</definedName>
    <definedName name="Print_Area_0_0_0_0" localSheetId="8">'додаток 12'!$D$1:$K$57</definedName>
    <definedName name="Print_Area_0_0_0_0_0" localSheetId="7">'додаток 11'!$B$8:$H$61</definedName>
    <definedName name="Print_Area_0_0_0_0_0" localSheetId="8">'додаток 12'!$D$1:$K$57</definedName>
    <definedName name="Print_Area_0_0_0_0_0_0" localSheetId="7">'додаток 11'!$B$8:$H$61</definedName>
    <definedName name="Print_Area_0_0_0_0_0_0" localSheetId="8">'додаток 12'!$D$1:$K$57</definedName>
    <definedName name="Print_Area_0_0_0_0_0_0_0" localSheetId="7">'додаток 11'!$B$8:$H$61</definedName>
    <definedName name="Print_Area_0_0_0_0_0_0_0" localSheetId="8">'додаток 12'!$D$1:$K$57</definedName>
    <definedName name="Print_Area_0_0_0_0_0_0_0_0" localSheetId="7">'додаток 11'!$B$8:$H$61</definedName>
    <definedName name="Print_Area_0_0_0_0_0_0_0_0" localSheetId="8">'додаток 12'!$D$1:$K$57</definedName>
    <definedName name="sdfsdf" localSheetId="7">'додаток 11'!$B$8:$H$61</definedName>
    <definedName name="sdfsdf" localSheetId="8">'додаток 12'!$D$1:$K$57</definedName>
    <definedName name="дод" localSheetId="7">'додаток 11'!$B$7:$J$61</definedName>
    <definedName name="дод" localSheetId="8">'додаток 12'!$D$1:$K$57</definedName>
    <definedName name="_xlnm.Print_Titles" localSheetId="8">'додаток 12'!$A$9:$IV$11</definedName>
    <definedName name="_xlnm.Print_Area" localSheetId="7">'додаток 11'!$B$8:$H$65</definedName>
    <definedName name="_xlnm.Print_Area" localSheetId="8">'додаток 12'!$D$1:$K$59</definedName>
    <definedName name="_xlnm.Print_Area" localSheetId="1">'додаток 2'!$C$3:$I$156</definedName>
  </definedName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57" i="12"/>
  <c r="J57"/>
  <c r="I57"/>
  <c r="G57"/>
  <c r="G56"/>
  <c r="G55" s="1"/>
  <c r="H51"/>
  <c r="H50" s="1"/>
  <c r="H57" s="1"/>
  <c r="H44"/>
  <c r="H40"/>
  <c r="H38"/>
  <c r="H36"/>
  <c r="H34"/>
  <c r="H32"/>
  <c r="K31"/>
  <c r="J31"/>
  <c r="I31"/>
  <c r="K30"/>
  <c r="K56" s="1"/>
  <c r="K55" s="1"/>
  <c r="J30"/>
  <c r="J56" s="1"/>
  <c r="J55" s="1"/>
  <c r="I30"/>
  <c r="I56" s="1"/>
  <c r="I55" s="1"/>
  <c r="H30"/>
  <c r="H25"/>
  <c r="H23"/>
  <c r="H21"/>
  <c r="K17"/>
  <c r="J17"/>
  <c r="I17"/>
  <c r="H13"/>
  <c r="H56" s="1"/>
  <c r="H55" s="1"/>
  <c r="J61" i="11"/>
  <c r="I61"/>
  <c r="G61"/>
  <c r="E61"/>
  <c r="D61"/>
  <c r="I60"/>
  <c r="H60"/>
  <c r="J60" s="1"/>
  <c r="J59" s="1"/>
  <c r="J55" s="1"/>
  <c r="F60"/>
  <c r="D60"/>
  <c r="D59" s="1"/>
  <c r="I59"/>
  <c r="I55" s="1"/>
  <c r="J58"/>
  <c r="I58"/>
  <c r="H56"/>
  <c r="H61" s="1"/>
  <c r="G56"/>
  <c r="F56"/>
  <c r="F61" s="1"/>
  <c r="E56"/>
  <c r="J32"/>
  <c r="H26"/>
  <c r="G26"/>
  <c r="F26"/>
  <c r="E26"/>
  <c r="D26"/>
  <c r="J25"/>
  <c r="J24" s="1"/>
  <c r="I24"/>
  <c r="H23"/>
  <c r="G23"/>
  <c r="G60" s="1"/>
  <c r="G59" s="1"/>
  <c r="F23"/>
  <c r="E23"/>
  <c r="E60" s="1"/>
  <c r="E59" s="1"/>
  <c r="D23"/>
  <c r="BF21"/>
  <c r="BE21"/>
  <c r="BD21"/>
  <c r="BC21"/>
  <c r="BB21"/>
  <c r="BA21"/>
  <c r="AZ21"/>
  <c r="AY21"/>
  <c r="AX21"/>
  <c r="AW21"/>
  <c r="AV21"/>
  <c r="AU21"/>
  <c r="AS21"/>
  <c r="AR21"/>
  <c r="AQ21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E81" i="2"/>
  <c r="H19" i="1"/>
  <c r="H17" s="1"/>
  <c r="I19"/>
  <c r="J19"/>
  <c r="K19"/>
  <c r="H18"/>
  <c r="I18"/>
  <c r="J18"/>
  <c r="K18"/>
  <c r="G19"/>
  <c r="G18"/>
  <c r="F43" i="6"/>
  <c r="F41" s="1"/>
  <c r="I26" i="8"/>
  <c r="H26"/>
  <c r="G26"/>
  <c r="F24"/>
  <c r="I23"/>
  <c r="I32" s="1"/>
  <c r="H23"/>
  <c r="H32" s="1"/>
  <c r="G23"/>
  <c r="G32" s="1"/>
  <c r="F23"/>
  <c r="F32" s="1"/>
  <c r="E23"/>
  <c r="E32" s="1"/>
  <c r="F16"/>
  <c r="E16"/>
  <c r="E15" s="1"/>
  <c r="E20" s="1"/>
  <c r="I15"/>
  <c r="I20" s="1"/>
  <c r="H15"/>
  <c r="H20" s="1"/>
  <c r="G15"/>
  <c r="G20" s="1"/>
  <c r="F15"/>
  <c r="F20" s="1"/>
  <c r="G25" i="7"/>
  <c r="F25"/>
  <c r="E25"/>
  <c r="H24"/>
  <c r="F24"/>
  <c r="F23" s="1"/>
  <c r="E24"/>
  <c r="E23"/>
  <c r="I22"/>
  <c r="I25" s="1"/>
  <c r="H22"/>
  <c r="H25" s="1"/>
  <c r="G22"/>
  <c r="I21"/>
  <c r="I24" s="1"/>
  <c r="H21"/>
  <c r="G21"/>
  <c r="G24" s="1"/>
  <c r="G23" s="1"/>
  <c r="H20"/>
  <c r="G20"/>
  <c r="F20"/>
  <c r="E20"/>
  <c r="I17"/>
  <c r="H17"/>
  <c r="G17"/>
  <c r="F17"/>
  <c r="E17"/>
  <c r="I50" i="6"/>
  <c r="H50"/>
  <c r="F47"/>
  <c r="E47"/>
  <c r="E50" s="1"/>
  <c r="I45"/>
  <c r="I44" s="1"/>
  <c r="H45"/>
  <c r="G45"/>
  <c r="F45"/>
  <c r="F44" s="1"/>
  <c r="E45"/>
  <c r="E44" s="1"/>
  <c r="H44"/>
  <c r="G44"/>
  <c r="G43"/>
  <c r="I42"/>
  <c r="I41" s="1"/>
  <c r="H42"/>
  <c r="G42"/>
  <c r="H41"/>
  <c r="G41"/>
  <c r="E41"/>
  <c r="I38"/>
  <c r="H38"/>
  <c r="G38"/>
  <c r="F38"/>
  <c r="E38"/>
  <c r="I35"/>
  <c r="H35"/>
  <c r="G35"/>
  <c r="F35"/>
  <c r="E35"/>
  <c r="I32"/>
  <c r="H32"/>
  <c r="G32"/>
  <c r="F32"/>
  <c r="E32"/>
  <c r="I29"/>
  <c r="H29"/>
  <c r="G29"/>
  <c r="F29"/>
  <c r="E29"/>
  <c r="I26"/>
  <c r="H26"/>
  <c r="G26"/>
  <c r="F26"/>
  <c r="E26"/>
  <c r="I23"/>
  <c r="H23"/>
  <c r="G23"/>
  <c r="F23"/>
  <c r="E23"/>
  <c r="I21"/>
  <c r="H21"/>
  <c r="G21"/>
  <c r="G20" s="1"/>
  <c r="I20"/>
  <c r="H20"/>
  <c r="F20"/>
  <c r="E20"/>
  <c r="G19"/>
  <c r="G50" s="1"/>
  <c r="I18"/>
  <c r="I49" s="1"/>
  <c r="I48" s="1"/>
  <c r="H18"/>
  <c r="H49" s="1"/>
  <c r="H48" s="1"/>
  <c r="G18"/>
  <c r="G49" s="1"/>
  <c r="G48" s="1"/>
  <c r="I17"/>
  <c r="G17"/>
  <c r="F17"/>
  <c r="E17"/>
  <c r="I88" i="5"/>
  <c r="H88"/>
  <c r="G88"/>
  <c r="F88"/>
  <c r="I87"/>
  <c r="H87"/>
  <c r="G87"/>
  <c r="F87"/>
  <c r="E87"/>
  <c r="I86"/>
  <c r="H86"/>
  <c r="G86"/>
  <c r="F86"/>
  <c r="I82"/>
  <c r="H82"/>
  <c r="G82"/>
  <c r="F82"/>
  <c r="E82"/>
  <c r="E81"/>
  <c r="I78"/>
  <c r="H78"/>
  <c r="G78"/>
  <c r="F78"/>
  <c r="E78"/>
  <c r="I74"/>
  <c r="H74"/>
  <c r="G74"/>
  <c r="F74"/>
  <c r="E74"/>
  <c r="I70"/>
  <c r="H70"/>
  <c r="G70"/>
  <c r="F70"/>
  <c r="E70"/>
  <c r="I66"/>
  <c r="H66"/>
  <c r="G66"/>
  <c r="F66"/>
  <c r="E66"/>
  <c r="I62"/>
  <c r="H62"/>
  <c r="G62"/>
  <c r="F62"/>
  <c r="E62"/>
  <c r="I58"/>
  <c r="H58"/>
  <c r="G58"/>
  <c r="F58"/>
  <c r="E58"/>
  <c r="I54"/>
  <c r="H54"/>
  <c r="G54"/>
  <c r="F54"/>
  <c r="E54"/>
  <c r="I50"/>
  <c r="H50"/>
  <c r="G50"/>
  <c r="F50"/>
  <c r="E50"/>
  <c r="I46"/>
  <c r="H46"/>
  <c r="G46"/>
  <c r="F46"/>
  <c r="E46"/>
  <c r="I42"/>
  <c r="H42"/>
  <c r="G42"/>
  <c r="F42"/>
  <c r="E42"/>
  <c r="E41"/>
  <c r="E88" s="1"/>
  <c r="G29" i="1" s="1"/>
  <c r="G35" s="1"/>
  <c r="I38" i="5"/>
  <c r="H38"/>
  <c r="G38"/>
  <c r="F38"/>
  <c r="I34"/>
  <c r="H34"/>
  <c r="G34"/>
  <c r="F34"/>
  <c r="E34"/>
  <c r="I30"/>
  <c r="H30"/>
  <c r="G30"/>
  <c r="F30"/>
  <c r="E30"/>
  <c r="I26"/>
  <c r="H26"/>
  <c r="G26"/>
  <c r="F26"/>
  <c r="E26"/>
  <c r="I22"/>
  <c r="H22"/>
  <c r="G22"/>
  <c r="F22"/>
  <c r="E22"/>
  <c r="I18"/>
  <c r="H18"/>
  <c r="G18"/>
  <c r="F18"/>
  <c r="E18"/>
  <c r="I14"/>
  <c r="H14"/>
  <c r="G14"/>
  <c r="F14"/>
  <c r="E14"/>
  <c r="J31" i="3"/>
  <c r="I31"/>
  <c r="H31"/>
  <c r="G31"/>
  <c r="F31"/>
  <c r="J30"/>
  <c r="I30"/>
  <c r="H30"/>
  <c r="G30"/>
  <c r="F30"/>
  <c r="J29"/>
  <c r="I29"/>
  <c r="H29"/>
  <c r="G29"/>
  <c r="F29"/>
  <c r="J26"/>
  <c r="I26"/>
  <c r="H26"/>
  <c r="G26"/>
  <c r="F26"/>
  <c r="G19"/>
  <c r="F19"/>
  <c r="J17"/>
  <c r="I17"/>
  <c r="H17"/>
  <c r="J15"/>
  <c r="I15"/>
  <c r="H15"/>
  <c r="G15"/>
  <c r="F15"/>
  <c r="I146" i="2"/>
  <c r="I151" s="1"/>
  <c r="H146"/>
  <c r="H151" s="1"/>
  <c r="G146"/>
  <c r="G151" s="1"/>
  <c r="F146"/>
  <c r="F151" s="1"/>
  <c r="E146"/>
  <c r="E151" s="1"/>
  <c r="I142"/>
  <c r="I150" s="1"/>
  <c r="I149" s="1"/>
  <c r="H142"/>
  <c r="H150" s="1"/>
  <c r="H149" s="1"/>
  <c r="G142"/>
  <c r="G150" s="1"/>
  <c r="F142"/>
  <c r="F150" s="1"/>
  <c r="E142"/>
  <c r="E150" s="1"/>
  <c r="E149" s="1"/>
  <c r="G139"/>
  <c r="I134"/>
  <c r="I139" s="1"/>
  <c r="H134"/>
  <c r="H139" s="1"/>
  <c r="G134"/>
  <c r="F134"/>
  <c r="F139" s="1"/>
  <c r="E134"/>
  <c r="E139" s="1"/>
  <c r="I111"/>
  <c r="H111"/>
  <c r="G111"/>
  <c r="F111"/>
  <c r="F138" s="1"/>
  <c r="E111"/>
  <c r="K112" s="1"/>
  <c r="I108"/>
  <c r="H108"/>
  <c r="G108"/>
  <c r="G138" s="1"/>
  <c r="G137" s="1"/>
  <c r="F108"/>
  <c r="E108"/>
  <c r="E101"/>
  <c r="I99"/>
  <c r="H99"/>
  <c r="G99"/>
  <c r="F99"/>
  <c r="E99"/>
  <c r="I96"/>
  <c r="H96"/>
  <c r="G96"/>
  <c r="F96"/>
  <c r="E96"/>
  <c r="I91"/>
  <c r="H91"/>
  <c r="H90" s="1"/>
  <c r="G91"/>
  <c r="F91"/>
  <c r="E91"/>
  <c r="I90"/>
  <c r="F90"/>
  <c r="I88"/>
  <c r="H88"/>
  <c r="G88"/>
  <c r="F88"/>
  <c r="F85" s="1"/>
  <c r="F83" s="1"/>
  <c r="E88"/>
  <c r="I86"/>
  <c r="H86"/>
  <c r="H85" s="1"/>
  <c r="H83" s="1"/>
  <c r="G86"/>
  <c r="F86"/>
  <c r="E86"/>
  <c r="I85"/>
  <c r="I83" s="1"/>
  <c r="I81"/>
  <c r="H81"/>
  <c r="G81"/>
  <c r="F81"/>
  <c r="I77"/>
  <c r="I76" s="1"/>
  <c r="I73" s="1"/>
  <c r="H77"/>
  <c r="H76" s="1"/>
  <c r="H73" s="1"/>
  <c r="G77"/>
  <c r="F77"/>
  <c r="E77"/>
  <c r="E74"/>
  <c r="I70"/>
  <c r="H70"/>
  <c r="G70"/>
  <c r="F70"/>
  <c r="E70"/>
  <c r="I66"/>
  <c r="I65" s="1"/>
  <c r="H66"/>
  <c r="H65" s="1"/>
  <c r="G66"/>
  <c r="F66"/>
  <c r="E66"/>
  <c r="E65" s="1"/>
  <c r="G65"/>
  <c r="F65"/>
  <c r="I62"/>
  <c r="I51" s="1"/>
  <c r="H62"/>
  <c r="G62"/>
  <c r="F62"/>
  <c r="F51" s="1"/>
  <c r="E62"/>
  <c r="I52"/>
  <c r="H52"/>
  <c r="G52"/>
  <c r="G51" s="1"/>
  <c r="F52"/>
  <c r="E52"/>
  <c r="H51"/>
  <c r="I49"/>
  <c r="I45" s="1"/>
  <c r="H49"/>
  <c r="G49"/>
  <c r="F49"/>
  <c r="E49"/>
  <c r="E45" s="1"/>
  <c r="I46"/>
  <c r="H46"/>
  <c r="G46"/>
  <c r="F46"/>
  <c r="E46"/>
  <c r="H45"/>
  <c r="G45"/>
  <c r="G44" s="1"/>
  <c r="F41"/>
  <c r="F38" s="1"/>
  <c r="F33" s="1"/>
  <c r="F40"/>
  <c r="I38"/>
  <c r="H38"/>
  <c r="H33" s="1"/>
  <c r="G38"/>
  <c r="G33" s="1"/>
  <c r="E38"/>
  <c r="I34"/>
  <c r="I33" s="1"/>
  <c r="H34"/>
  <c r="G34"/>
  <c r="F34"/>
  <c r="E34"/>
  <c r="F31"/>
  <c r="F27"/>
  <c r="I25"/>
  <c r="I18" s="1"/>
  <c r="H25"/>
  <c r="G25"/>
  <c r="F25"/>
  <c r="F18" s="1"/>
  <c r="E25"/>
  <c r="F23"/>
  <c r="I20"/>
  <c r="H20"/>
  <c r="G20"/>
  <c r="G19" s="1"/>
  <c r="G18" s="1"/>
  <c r="F20"/>
  <c r="I19"/>
  <c r="H19"/>
  <c r="H18" s="1"/>
  <c r="H17" s="1"/>
  <c r="F19"/>
  <c r="E19"/>
  <c r="K32" i="1"/>
  <c r="K30" s="1"/>
  <c r="J32"/>
  <c r="I32"/>
  <c r="H32"/>
  <c r="G32"/>
  <c r="G30" s="1"/>
  <c r="K31"/>
  <c r="J31"/>
  <c r="I31"/>
  <c r="H31"/>
  <c r="H30" s="1"/>
  <c r="G31"/>
  <c r="J30"/>
  <c r="I30"/>
  <c r="K29"/>
  <c r="K35" s="1"/>
  <c r="J29"/>
  <c r="J35" s="1"/>
  <c r="I29"/>
  <c r="I35" s="1"/>
  <c r="H29"/>
  <c r="H35" s="1"/>
  <c r="K28"/>
  <c r="K34" s="1"/>
  <c r="K33" s="1"/>
  <c r="J28"/>
  <c r="J34" s="1"/>
  <c r="J33" s="1"/>
  <c r="I28"/>
  <c r="I34" s="1"/>
  <c r="I33" s="1"/>
  <c r="H28"/>
  <c r="H34" s="1"/>
  <c r="H33" s="1"/>
  <c r="G28"/>
  <c r="G34" s="1"/>
  <c r="G33" s="1"/>
  <c r="I27"/>
  <c r="H27"/>
  <c r="K21"/>
  <c r="J21"/>
  <c r="I21"/>
  <c r="H21"/>
  <c r="H20" s="1"/>
  <c r="G21"/>
  <c r="K20"/>
  <c r="J20"/>
  <c r="I20"/>
  <c r="G20"/>
  <c r="F59" i="11" l="1"/>
  <c r="H59"/>
  <c r="G17" i="2"/>
  <c r="G104" s="1"/>
  <c r="I44"/>
  <c r="G76"/>
  <c r="G73" s="1"/>
  <c r="F76"/>
  <c r="F73" s="1"/>
  <c r="F105" s="1"/>
  <c r="F154" s="1"/>
  <c r="H16" i="1" s="1"/>
  <c r="H25" s="1"/>
  <c r="F149" i="2"/>
  <c r="I17"/>
  <c r="I104" s="1"/>
  <c r="I138"/>
  <c r="I137" s="1"/>
  <c r="H138"/>
  <c r="H137" s="1"/>
  <c r="F17"/>
  <c r="G90"/>
  <c r="F45"/>
  <c r="F44" s="1"/>
  <c r="G85"/>
  <c r="E138"/>
  <c r="E137" s="1"/>
  <c r="E90"/>
  <c r="E85"/>
  <c r="E76"/>
  <c r="E73" s="1"/>
  <c r="E51"/>
  <c r="E44" s="1"/>
  <c r="K44" s="1"/>
  <c r="E33"/>
  <c r="E18"/>
  <c r="G17" i="1"/>
  <c r="F50" i="6"/>
  <c r="I153" i="2"/>
  <c r="H19" i="3"/>
  <c r="I17" i="1"/>
  <c r="G149" i="2"/>
  <c r="K17" i="1"/>
  <c r="J19" i="3"/>
  <c r="H44" i="2"/>
  <c r="I105"/>
  <c r="I154" s="1"/>
  <c r="K16" i="1" s="1"/>
  <c r="F137" i="2"/>
  <c r="E86" i="5"/>
  <c r="I23" i="7"/>
  <c r="G153" i="2"/>
  <c r="J17" i="1"/>
  <c r="I19" i="3"/>
  <c r="H104" i="2"/>
  <c r="F104"/>
  <c r="H105"/>
  <c r="H154" s="1"/>
  <c r="J16" i="1" s="1"/>
  <c r="J25" s="1"/>
  <c r="H23" i="7"/>
  <c r="G27" i="1"/>
  <c r="K27"/>
  <c r="E38" i="5"/>
  <c r="H17" i="6"/>
  <c r="J27" i="1"/>
  <c r="F49" i="6"/>
  <c r="E49"/>
  <c r="E48" s="1"/>
  <c r="I20" i="7"/>
  <c r="G83" i="2" l="1"/>
  <c r="G105" s="1"/>
  <c r="E83"/>
  <c r="E105" s="1"/>
  <c r="E154" s="1"/>
  <c r="G16" i="1" s="1"/>
  <c r="G25" s="1"/>
  <c r="E17" i="2"/>
  <c r="E104" s="1"/>
  <c r="K25" i="1"/>
  <c r="F48" i="6"/>
  <c r="I152" i="2"/>
  <c r="K15" i="1"/>
  <c r="H153" i="2"/>
  <c r="H103"/>
  <c r="I103"/>
  <c r="I15" i="1"/>
  <c r="F153" i="2"/>
  <c r="F103"/>
  <c r="G154" l="1"/>
  <c r="G103"/>
  <c r="E103"/>
  <c r="E153"/>
  <c r="G15" i="1" s="1"/>
  <c r="G24" s="1"/>
  <c r="G23" s="1"/>
  <c r="I24"/>
  <c r="J15"/>
  <c r="H152" i="2"/>
  <c r="F152"/>
  <c r="H15" i="1"/>
  <c r="K14"/>
  <c r="K24"/>
  <c r="K23" s="1"/>
  <c r="I16" l="1"/>
  <c r="G152" i="2"/>
  <c r="E152"/>
  <c r="G14" i="1"/>
  <c r="J24"/>
  <c r="J23" s="1"/>
  <c r="J14"/>
  <c r="H14"/>
  <c r="H24"/>
  <c r="H23" s="1"/>
  <c r="I25" l="1"/>
  <c r="I23" s="1"/>
  <c r="I14"/>
</calcChain>
</file>

<file path=xl/sharedStrings.xml><?xml version="1.0" encoding="utf-8"?>
<sst xmlns="http://schemas.openxmlformats.org/spreadsheetml/2006/main" count="782" uniqueCount="354">
  <si>
    <t>Додаток 1</t>
  </si>
  <si>
    <t xml:space="preserve">до Типової форми прогнозу </t>
  </si>
  <si>
    <t>місцевого бюджету</t>
  </si>
  <si>
    <t>(абзац третій розділу ІІІ)</t>
  </si>
  <si>
    <t xml:space="preserve">Загальні показники бюджету </t>
  </si>
  <si>
    <t>(код бюджету)</t>
  </si>
  <si>
    <t>(грн)</t>
  </si>
  <si>
    <t>№ з/п</t>
  </si>
  <si>
    <t>Найменування показника</t>
  </si>
  <si>
    <t>2020 рік</t>
  </si>
  <si>
    <t>2021 рік</t>
  </si>
  <si>
    <t>2022 рік</t>
  </si>
  <si>
    <t>2023 рік</t>
  </si>
  <si>
    <t>2024 рік</t>
  </si>
  <si>
    <t>(звіт)</t>
  </si>
  <si>
    <t>(затверджено)</t>
  </si>
  <si>
    <t>(план)</t>
  </si>
  <si>
    <t>І. Загальні граничні показники надходжень</t>
  </si>
  <si>
    <t>1.</t>
  </si>
  <si>
    <t>Доходи (з міжбюджетними трансфертами), у тому числі:</t>
  </si>
  <si>
    <t>Х</t>
  </si>
  <si>
    <t>загальний фонд</t>
  </si>
  <si>
    <t>спеціальний фонд</t>
  </si>
  <si>
    <t>2.</t>
  </si>
  <si>
    <t>Фінансування, у тому числі:</t>
  </si>
  <si>
    <t>3.</t>
  </si>
  <si>
    <t>Повернення кредитів, у тому числі:</t>
  </si>
  <si>
    <t>УСЬОГО за розділом І, у тому числі:</t>
  </si>
  <si>
    <t>ІІ. Загальні граничні показники видатків та надання кредитів</t>
  </si>
  <si>
    <t>Видатки (з міжбюджетними трансфертами), у тому числі:</t>
  </si>
  <si>
    <t>Надання кредитів у тому числі:</t>
  </si>
  <si>
    <t>УСЬОГО за розділом ІІ, у тому числі:</t>
  </si>
  <si>
    <t>_______________________________</t>
  </si>
  <si>
    <t>Додаток 2</t>
  </si>
  <si>
    <t>(абзац четвертий розділу IV)</t>
  </si>
  <si>
    <t xml:space="preserve">Показники доходів бюджету </t>
  </si>
  <si>
    <t>Код</t>
  </si>
  <si>
    <t xml:space="preserve">Найменування показника </t>
  </si>
  <si>
    <t>І. Доходи (без урахування міжбюджетних трансфертів)</t>
  </si>
  <si>
    <t>Загальний фонд, у тому числі:</t>
  </si>
  <si>
    <t>Податкові надходження, у тому числі:</t>
  </si>
  <si>
    <t xml:space="preserve">Податки на доходи, податки на прибуток, податки на збільшення ринкової вартості  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</si>
  <si>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</si>
  <si>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</si>
  <si>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</si>
  <si>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</si>
  <si>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</si>
  <si>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11010600</t>
  </si>
  <si>
    <t>Фіксований податок на доходи фізичних осіб від зайняття підприємницькою діяльністю, нарахований до 1 січня 2012 року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</si>
  <si>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</si>
  <si>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</si>
  <si>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 xml:space="preserve">Податок на прибуток підприємств, створених за участю іноземних інвесторів    </t>
  </si>
  <si>
    <t xml:space="preserve">Податок на прибуток іноземних юридичних осіб   </t>
  </si>
  <si>
    <t xml:space="preserve">Податок на прибуток страхових організацій, включаючи філіали аналогічних організацій, розташованих на території України  </t>
  </si>
  <si>
    <t>Податок на прибуток організацій і підприємств споживчої кооперації, кооперативів та громадських об'єднань  </t>
  </si>
  <si>
    <t xml:space="preserve">Податок на прибуток приватних підприємств, який сплачують інші платники    </t>
  </si>
  <si>
    <t>Податок на прибуток фінансових установ, включаючи філіали аналогічних організацій, розташованих на території України, за винятком страхових організацій</t>
  </si>
  <si>
    <t xml:space="preserve">Рентна плата та плата за використання інших природних ресурсів  </t>
  </si>
  <si>
    <t xml:space="preserve">Рентна плата за спеціальне використання води </t>
  </si>
  <si>
    <t xml:space="preserve">Рентна плата за спеціальне використання води (крім рентної плати за спеціальне використання води водних об'єктів місцевого значення) </t>
  </si>
  <si>
    <t xml:space="preserve">Рентна плата за спеціальне використання води для потреб гідроенергетики </t>
  </si>
  <si>
    <t xml:space="preserve">Надходження рентної плати за спеціальне використання води від підприємств житлово-комунального господарства </t>
  </si>
  <si>
    <t xml:space="preserve">Рентна плата за користування надрами загальнодержавного значення </t>
  </si>
  <si>
    <t>Рентна плата за користування надрами для видобування інших корисних копалин загальнодержавного значення </t>
  </si>
  <si>
    <t xml:space="preserve">Рентна плата за користування надрами для видобування нафти </t>
  </si>
  <si>
    <t xml:space="preserve">Рентна плата за користування надрами для видобування природного газу  </t>
  </si>
  <si>
    <t xml:space="preserve">Рентна плата за користування надрами для видобування газового конденсату  </t>
  </si>
  <si>
    <t>Неподаткові надходження, у тому числі:    </t>
  </si>
  <si>
    <t xml:space="preserve">Доходи від власності та підприємницької діяльності  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</si>
  <si>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</si>
  <si>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</si>
  <si>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 xml:space="preserve"> Плата за розміщення тимчасово вільних коштів місцевих бюджетів</t>
  </si>
  <si>
    <t>Інші надходження </t>
  </si>
  <si>
    <t xml:space="preserve">Інші надходження </t>
  </si>
  <si>
    <t xml:space="preserve">Адміністративні збори та платежі, доходи від некомерційної господарської діяльності </t>
  </si>
  <si>
    <t>Плата за надання адміністративних послуг</t>
  </si>
  <si>
    <t>Плата за ліцензії на виробництво спирту етилового, коньячного і плодового та зернового дистиляту, дистиляту виноградного спиртового, біоетанолу, алкогольних напоїв, тютюнових виробів та рідин, що використовуються в електронних сигаретах  </t>
  </si>
  <si>
    <t>Плата за державну реєстрацію (крім адміністративного збору за проведення державної реєстрації юридичних осіб, фізичних осіб - підприємців та громадських формувань)</t>
  </si>
  <si>
    <t>Плата за ліцензії на право оптової торгівлі алкогольними напоями, тютюновими виробами та рідинами, що використовуються в електронних сигаретах  </t>
  </si>
  <si>
    <t>Плата за ліцензії на право роздрібної торгівлі алкогольними напоями, тютюновими виробами та рідинами, що використовуються в електронних сигаретах </t>
  </si>
  <si>
    <t xml:space="preserve">Плата за ліцензії та сертифікати, що сплачується ліцензіатами за місцем здійснення діяльності </t>
  </si>
  <si>
    <t>Плата за ліцензії на виробництво пального</t>
  </si>
  <si>
    <t>Плата за ліцензії на право оптової торгівлі пальним</t>
  </si>
  <si>
    <t>Плата за ліцензії на право роздрібної торгівлі пальним</t>
  </si>
  <si>
    <t>Плата за ліцензії на право зберігання пального</t>
  </si>
  <si>
    <t xml:space="preserve">Надходження від орендної плати за користування цілісним майновим комплексом та іншим державним майном  </t>
  </si>
  <si>
    <t xml:space="preserve">Надходження від орендної плати за користування цілісним майновим комплексом та іншим майном, що перебуває в комунальній власності </t>
  </si>
  <si>
    <t xml:space="preserve">Орендна плата за водні об'єкти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 </t>
  </si>
  <si>
    <t xml:space="preserve">Інші неподаткові надходження  </t>
  </si>
  <si>
    <t xml:space="preserve">Інші надходження  </t>
  </si>
  <si>
    <t>Кошти, отримані від надання учасниками процедури закупівлі / спрощеної закупівлі як забезпечення їх тендерної пропозиції / пропозиції учасника спрощеної закупівлі, які не підлягають поверненню цим учасникам</t>
  </si>
  <si>
    <t xml:space="preserve">Концесійні платежі щодо об'єктів комунальної власності (крім тих, які мають цільове спрямування згідно із законом) </t>
  </si>
  <si>
    <t>Доходи від операцій з капіталом, у тому числі:  </t>
  </si>
  <si>
    <t xml:space="preserve"> Надходження коштів від Державного фонду дорогоцінних металів і дорогоцінного каміння </t>
  </si>
  <si>
    <t>Спеціальний фонд, у тому числі:</t>
  </si>
  <si>
    <t>Податки на власність  </t>
  </si>
  <si>
    <t>Податок з власників транспортних засобів та інших самохідних машин і механізмів  </t>
  </si>
  <si>
    <t xml:space="preserve">Інші податки та збори </t>
  </si>
  <si>
    <t xml:space="preserve">Екологічний податок 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</si>
  <si>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</si>
  <si>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 xml:space="preserve">Надходження від скидів забруднюючих речовин безпосередньо у водні об'єкти </t>
  </si>
  <si>
    <t xml:space="preserve">Надходження від розміщення відходів у спеціально відведених для цього місцях чи на об'єктах, крім розміщення окремих видів відходів як вторинної сировини </t>
  </si>
  <si>
    <t>Збір за забруднення навколишнього природного середовища  </t>
  </si>
  <si>
    <t xml:space="preserve">Інші збори за забруднення навколишнього природного середовища до Фонду охорони навколишнього природного середовища  </t>
  </si>
  <si>
    <t>Надходження коштів від відшкодування втрат сільськогосподарського і лісогосподарського виробництва  </t>
  </si>
  <si>
    <t xml:space="preserve"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 </t>
  </si>
  <si>
    <t>Доходи від операцій з кредитування та надання гарантій   </t>
  </si>
  <si>
    <t xml:space="preserve"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 </t>
  </si>
  <si>
    <t xml:space="preserve">Власні надходження бюджетних установ  </t>
  </si>
  <si>
    <t xml:space="preserve">Надходження від плати за послуги, що надаються бюджетними установами згідно із законодавством </t>
  </si>
  <si>
    <t xml:space="preserve">Плата за послуги, що надаються бюджетними установами згідно з їх основною діяльністю </t>
  </si>
  <si>
    <t xml:space="preserve">Надходження бюджетних установ від додаткової (господарської) діяльності </t>
  </si>
  <si>
    <t xml:space="preserve">Плата за оренду майна бюджетних установ  </t>
  </si>
  <si>
    <t xml:space="preserve">Надходження бюджетних установ від реалізації в установленому порядку майна (крім нерухомого майна) </t>
  </si>
  <si>
    <t xml:space="preserve">Інші джерела власних надходжень бюджетних установ  </t>
  </si>
  <si>
    <t xml:space="preserve">Благодійні внески, гранти та дарунки </t>
  </si>
  <si>
    <t xml:space="preserve"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</t>
  </si>
  <si>
    <t>Кошти від відчуження майна, що належить Автономній Республіці Крим та майна, що перебуває в комунальній власності </t>
  </si>
  <si>
    <t>Цільові фонди, у тому числі:</t>
  </si>
  <si>
    <t xml:space="preserve"> 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</si>
  <si>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ІІ. Трансферти з державного бюджету</t>
  </si>
  <si>
    <t>Дотації з державного бюджету, у тому числі:</t>
  </si>
  <si>
    <t xml:space="preserve">Базова дотація </t>
  </si>
  <si>
    <t>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здоров'я</t>
  </si>
  <si>
    <t>Субвенції з державного бюджету, у тому числі:</t>
  </si>
  <si>
    <t>Субвенція з державного бюджету місцевим бюджетам на реалізацію проектів з реконструкції, капітального ремонту приймальних відділень в опорних закладах охорони здоров'я у госпітальних округах</t>
  </si>
  <si>
    <t>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</si>
  <si>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 xml:space="preserve"> Субвенція з державного бюджету місцевим бюджетам на виплату грошової компенсації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I - II групи, які стали особами з інвалідністю внаслідок 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</si>
  <si>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здійснення доплат медичним та іншим працівникам закладів охорони здоров'я за рахунок коштів, виділених з фонду боротьби з гострою респіраторною хворобою COVID-19, спричиненою коронавірусом SARS-CoV-2, та її наслідками</t>
  </si>
  <si>
    <t xml:space="preserve"> Субвенція з державного бюджету місцевим бюджетам на реалізацію програми "Спроможна школа для кращих результатів"</t>
  </si>
  <si>
    <t>Субвенція з державного бюджету місцевим бюджетам на здійснення підтримки окремих закладів та заходів у системі охорони здоров'я</t>
  </si>
  <si>
    <t>Субвенція з державного бюджету місцевим бюджетам на створення навчально-практичних центрів сучасної професійної (професійно-технічної) освіти</t>
  </si>
  <si>
    <t xml:space="preserve">Освітня субвенція з державного бюджету місцевим бюджетам </t>
  </si>
  <si>
    <t xml:space="preserve">Медична субвенція з державного бюджету місцевим бюджетам </t>
  </si>
  <si>
    <t xml:space="preserve"> 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</si>
  <si>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</si>
  <si>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державного бюджету місцевим бюджетам на забезпечення здійснення деяких заходів, спрямованих на запобігання виникненню та поширенню, локалізацію та ліквідацію спалахів, епідемій та пандемій гострої респіраторної хвороби COVID-19, спричиненої коронавірусом SARS-CoV-2, за рахунок коштів, виділених з фонду боротьби з гострою респіраторною хворобою COVID-19, спричиненою коронавірусом SARS-CoV-2, та її наслідками.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</si>
  <si>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</si>
  <si>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заходи, спрямовані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</t>
  </si>
  <si>
    <t>Субвенція з державного бюджету місцевим бюджетам на забезпечення подачею кисню ліжкового фонду закладів охорони здоров'я, які надають стаціонарну медичну допомогу пацієнтам з гострою респіраторною хворобою COVID-19, спричиненою коронавірусом SARS-CoV-2, за рахунок коштів, виділених з фонду боротьби з гострою респіраторною хворобою COVID-19, спричиненою коронавірусом SARS-CoV-2, та її наслідками</t>
  </si>
  <si>
    <t>Субвенція з державного бюджету місцевим бюджетам на виплату грошової компенсації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</si>
  <si>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</si>
  <si>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 xml:space="preserve"> Субвенція з державного бюджету місцевим бюджетам на проведення виборів депутатів місцевих рад та сільських, селищних, міських голів </t>
  </si>
  <si>
    <t>Субвенція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</si>
  <si>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Субвенція з державного бюджету місцевим бюджетам для забезпечення опорних закладів охорони здоров'я у госпітальних округах медичним обладнанням, а саме системами рентгенівськими діагностичними стаціонарними загального призначення (цифровими) та апаратами ультразвукової діагностики за рахунок коштів, виділених з фонду боротьби з гострою респіраторною хворобою COVID-19, спричиненою коронавірусом SARS-CoV-2, та її наслідками</t>
  </si>
  <si>
    <t>Субвенція з державного бюджету обласному бюджету Івано-Франківської області на будівництво моста через річку Бистриця Солотвинська та транспортної розв'язки в районі вулиць Хіміків - Надрічна</t>
  </si>
  <si>
    <t>Субвенція з державного бюджету обласному бюджету Івано-Франківської області на забезпечення централізованою подачею кисню ліжкового фонду закладів охорони здоров'я, які надають стаціонарну медичну допомогу пацієнтам з гострою респіраторною хворобою COVID-19, спричиненою коронавірусом SARS-CoV-2</t>
  </si>
  <si>
    <t>Субвенція з державного бюджету місцевим бюджетам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</si>
  <si>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ІIІ. Трансферти з інших місцевих бюджетів</t>
  </si>
  <si>
    <t>Субвенції з місцевих бюджетів, у тому числі:</t>
  </si>
  <si>
    <t>Субвенція з місцевого бюджету на здійснення переданих видатків у сфері освіти за рахунок коштів освітньої субвенції</t>
  </si>
  <si>
    <t>Інші субвенції з місцевого бюджету</t>
  </si>
  <si>
    <t>УСЬОГО за розділом ІІІ, у тому числі:</t>
  </si>
  <si>
    <t>РАЗОМ за розділами І, ІІ та ІІІ, у тому числі:</t>
  </si>
  <si>
    <t>Додаток 3</t>
  </si>
  <si>
    <t>(абзац третій розділу V)</t>
  </si>
  <si>
    <t xml:space="preserve">Показники фінансування бюджету </t>
  </si>
  <si>
    <t>І. Фінансування за типом кредитора</t>
  </si>
  <si>
    <t>Внутрішнє фінансування, у тому числі:</t>
  </si>
  <si>
    <t>Зовнішнє фінансування, у тому числі:</t>
  </si>
  <si>
    <t>ІІ. Фінансування за типом боргового зобов’язання</t>
  </si>
  <si>
    <t>Фінансування за борговими операціями, у тому числі:</t>
  </si>
  <si>
    <t>Фінансування за активними операціями, у тому числі:</t>
  </si>
  <si>
    <t>Додаток 6</t>
  </si>
  <si>
    <t>(абзац п'ятий розділу VI)</t>
  </si>
  <si>
    <t xml:space="preserve">Граничні показники видатків бюджету та надання кредитів з бюджету головним розпорядникам коштів </t>
  </si>
  <si>
    <t>Код відомчої класифікації</t>
  </si>
  <si>
    <t>Найменування головного розпорядника  коштів обласного бюджету</t>
  </si>
  <si>
    <t>Обласна рада</t>
  </si>
  <si>
    <t>у тому числі:</t>
  </si>
  <si>
    <t xml:space="preserve">Управління облдержадміністрації з питань ресурсного забезпечення </t>
  </si>
  <si>
    <t>Департамент освіти, науки та молодіжної політики облдержадміністрації</t>
  </si>
  <si>
    <t>Управління спорту облдержадміністрації</t>
  </si>
  <si>
    <t>Департамент охорони здоров'я облдержадміністрації</t>
  </si>
  <si>
    <t xml:space="preserve">Служба у справах дітей облдержадміністрації </t>
  </si>
  <si>
    <t>Департамент соціальної політики облдержадміністрації</t>
  </si>
  <si>
    <t>Управління  культури, національностей та релігій облдержадміністрації</t>
  </si>
  <si>
    <t>Департамент агропромислового розвитку облдержадміністрації</t>
  </si>
  <si>
    <t>Управління міжнародного співробітництва, євроінтеграції, туризму та інвестицій облдержадміністрації</t>
  </si>
  <si>
    <t>Департамент економічного розвитку, промисловості та інфраструктури облдержадміністрації</t>
  </si>
  <si>
    <t xml:space="preserve">Управління з питань цивільного захисту облдержадміністрації </t>
  </si>
  <si>
    <t xml:space="preserve">Департамент розвитку громад та територій, дорожнього, житлово-комунального господарства, містобудування та архітектури облдержадміністрації </t>
  </si>
  <si>
    <t>Управління екології та природних ресурсів облдержадміністрації</t>
  </si>
  <si>
    <t xml:space="preserve">Департамент будівництва, житлово-комунального господарства, містобудування та архітектури облдержадміністрації </t>
  </si>
  <si>
    <t>Управління інформаційної діяльності та комунікацій з громадськістю облдерджадміністрації</t>
  </si>
  <si>
    <t xml:space="preserve">Департамент фінансів облдержадміністрації </t>
  </si>
  <si>
    <t>Резервний фонд</t>
  </si>
  <si>
    <t>УСЬОГО, у тому числі:</t>
  </si>
  <si>
    <t xml:space="preserve">Додаток 7 </t>
  </si>
  <si>
    <t>(абзац шостий розділу VІ)</t>
  </si>
  <si>
    <t xml:space="preserve">Граничні показники видатків бюджету </t>
  </si>
  <si>
    <t>за Типовою програмною класифікацією видатків та кредитування місцевого бюджету</t>
  </si>
  <si>
    <t>Державне управління, у тому числі:</t>
  </si>
  <si>
    <t>Освіта, у тому числі:</t>
  </si>
  <si>
    <t>Охорона здоров’я, у тому числі:</t>
  </si>
  <si>
    <t>Соціальний захист та соціальне забезпечення, у тому числі:</t>
  </si>
  <si>
    <t>Культура і мистецтво, у тому числі:</t>
  </si>
  <si>
    <t>Фізична культура і спорт, у тому числі:</t>
  </si>
  <si>
    <t>Житлово-комунальне господарство, у тому числі:</t>
  </si>
  <si>
    <t>Економічна діяльність, у тому числі:</t>
  </si>
  <si>
    <t>Інша діяльність, у тому числі:</t>
  </si>
  <si>
    <t>Міжбюджетні трансферти, у тому числі:</t>
  </si>
  <si>
    <t>реверсна дотація</t>
  </si>
  <si>
    <t>Додаток 8</t>
  </si>
  <si>
    <t>(абзац сьомий розділу VI)</t>
  </si>
  <si>
    <t xml:space="preserve">                              Граничні показники кредитування бюджету </t>
  </si>
  <si>
    <t>Надання кредитів, у тому числі:</t>
  </si>
  <si>
    <t>Кредитування (результат), у тому числі:</t>
  </si>
  <si>
    <t>Додаток 9</t>
  </si>
  <si>
    <t>(абзац другий розділу VII)</t>
  </si>
  <si>
    <t>Показники бюджету розвитку</t>
  </si>
  <si>
    <t xml:space="preserve"> (грн)</t>
  </si>
  <si>
    <t>І. Надходження бюджету розвитку</t>
  </si>
  <si>
    <t>Кошти, що передаються із загального фонду бюджету</t>
  </si>
  <si>
    <t>Кошти від повернення кредитів, надані з бюджету, та відсотки,сплачені за користування ними</t>
  </si>
  <si>
    <t>Капітальні трансферти (субвенції) з інших бюджетів, у тому числі:</t>
  </si>
  <si>
    <t>3.1</t>
  </si>
  <si>
    <t>трансферти з державного бюджету</t>
  </si>
  <si>
    <t>3.2</t>
  </si>
  <si>
    <t>трансферти з місцевих бюджетів</t>
  </si>
  <si>
    <t>4.</t>
  </si>
  <si>
    <t>Місцеві запозичення</t>
  </si>
  <si>
    <t>5.</t>
  </si>
  <si>
    <t>Інші надходження бюджету розвитку</t>
  </si>
  <si>
    <t>УСЬОГО за розділом І:</t>
  </si>
  <si>
    <t>з них надходження до бюджету розвитку( без урахування обсягів місцевих запозичень та капітальних трансфертів(субвенцій0</t>
  </si>
  <si>
    <t>ІІ. Витрати бюджету розвитку</t>
  </si>
  <si>
    <t>Капітальні видатки бюджету розвитку, у тому числі:</t>
  </si>
  <si>
    <t>1.1</t>
  </si>
  <si>
    <t>на виконання інвестиційних проектів</t>
  </si>
  <si>
    <t>1.2</t>
  </si>
  <si>
    <t>капітальні трансферти (субвенції) іншим бюджетам</t>
  </si>
  <si>
    <t>1.3</t>
  </si>
  <si>
    <t>інші капітальні видатки</t>
  </si>
  <si>
    <t xml:space="preserve">Внески до статутного капіталу суб’єктів господарювання  </t>
  </si>
  <si>
    <t>Погашення місцевого боргу</t>
  </si>
  <si>
    <t xml:space="preserve">Платежі, пов’язані з виконанням гарантійних зобов’язань Автономної Республіки Крим, обласної ради чи територіальної громади міста  </t>
  </si>
  <si>
    <t>Розроблення містобудівної документації</t>
  </si>
  <si>
    <t>6.</t>
  </si>
  <si>
    <t>Інші видатки бюджету розвитку</t>
  </si>
  <si>
    <t>УСЬОГО за розділом ІІ</t>
  </si>
  <si>
    <t>Директор департаменту фінансів облдержадміністрації</t>
  </si>
  <si>
    <t>Ірина МАЦЬКЕВИЧ</t>
  </si>
  <si>
    <t>загальний фонд, у тому числі:</t>
  </si>
  <si>
    <t xml:space="preserve">Плата за спеціальне використання рибних та інших водних ресурсів  </t>
  </si>
  <si>
    <t xml:space="preserve">                                                                    Додаток  1</t>
  </si>
  <si>
    <t xml:space="preserve">                                                                    до  розпорядження                                                     </t>
  </si>
  <si>
    <t xml:space="preserve">                                                                    облдержадміністрації </t>
  </si>
  <si>
    <t xml:space="preserve">                                                                    та обласної ради  </t>
  </si>
  <si>
    <t xml:space="preserve">                                                                    від ___________№______</t>
  </si>
  <si>
    <t>Додаток 11</t>
  </si>
  <si>
    <t>до Типової форми прогнозу</t>
  </si>
  <si>
    <t>(абзац третій розділу VIII)</t>
  </si>
  <si>
    <t>Показники міжбюджетних трансфертів з інших бюджетів</t>
  </si>
  <si>
    <t>09100000000</t>
  </si>
  <si>
    <t>Код Класифікації доходу бюджету/ Код бюджету</t>
  </si>
  <si>
    <t>Найменування трансферту/Найменування бюджету - надавача міжбюджетного трансферту</t>
  </si>
  <si>
    <t>2020 рік (звіт)</t>
  </si>
  <si>
    <t>2021 рік (затверджено з урахуванням змін)</t>
  </si>
  <si>
    <t>2022 рік (план)</t>
  </si>
  <si>
    <t>2023 рік (план)</t>
  </si>
  <si>
    <t>2024 рік (план)</t>
  </si>
  <si>
    <t>05.08.</t>
  </si>
  <si>
    <t>04.08.</t>
  </si>
  <si>
    <t>31.07. (+ -)</t>
  </si>
  <si>
    <t>16.07.</t>
  </si>
  <si>
    <t>02.07.</t>
  </si>
  <si>
    <t>01.07.</t>
  </si>
  <si>
    <t>02.06.</t>
  </si>
  <si>
    <t>29.05.</t>
  </si>
  <si>
    <t>28.05.</t>
  </si>
  <si>
    <t>19.05.</t>
  </si>
  <si>
    <t>12.05.</t>
  </si>
  <si>
    <t>07.05.</t>
  </si>
  <si>
    <t>05.05.</t>
  </si>
  <si>
    <t>30.04.</t>
  </si>
  <si>
    <t>28.04.</t>
  </si>
  <si>
    <t>23.04.</t>
  </si>
  <si>
    <t>13.04.</t>
  </si>
  <si>
    <t>10.04.</t>
  </si>
  <si>
    <t>09.04.</t>
  </si>
  <si>
    <t>07.04.</t>
  </si>
  <si>
    <t>02.04.</t>
  </si>
  <si>
    <t>01.04.</t>
  </si>
  <si>
    <t>24.03.</t>
  </si>
  <si>
    <t>18.03.</t>
  </si>
  <si>
    <t>17.03.</t>
  </si>
  <si>
    <t>16.03.</t>
  </si>
  <si>
    <t>12.03.</t>
  </si>
  <si>
    <t>11.03.</t>
  </si>
  <si>
    <t>10.03.</t>
  </si>
  <si>
    <t xml:space="preserve">І. Трансферти до загального фонду бюджету 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</si>
  <si>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</si>
  <si>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</si>
  <si>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</si>
  <si>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Субвенція з державного бюджету місцевим бюджетам на виплату грошової компенсації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I - II групи, які стали особами з інвалідністю внаслідок 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</si>
  <si>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здійснення доплат медичним та іншим працівникам закладів охорони здоров'я за рахунок коштів, виділених з фонду боротьби з гострою респіраторною</t>
  </si>
  <si>
    <t>Субвенція з державного бюджету місцевим бюджетам на реалізацію програми "Спроможна школа для кращих результатів"</t>
  </si>
  <si>
    <t>Освітня субвенція з державного бюджету місцевим бюджетам</t>
  </si>
  <si>
    <t>Медична субвенція з державного бюджету місцевим бюджетам </t>
  </si>
  <si>
    <t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</si>
  <si>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Субвенція з державного бюджету місцевим бюджетам на забезпечення здійснення деяких заходів, спрямованих на запобігання виникненню та поширенню, локалізацію та ліквідацію спалахів, епідемій та пандемій гострої респіраторної хвороби COVID-19, спричиненої коронавірусом SARS-CoV-2, за рахунок коштів, виділених з фонду боротьби з гострою респіраторною хворобою COVID-19, спричиненою коронавірусом SARS-CoV-2, та її наслідками</t>
  </si>
  <si>
    <t>Субвенція з державного бюджету місцевим бюджетам на здійснення державної підтримки особам з особливими освітніми потребами</t>
  </si>
  <si>
    <t>Субвенція з державного бюджету місцевим бюджетам на забезпечення подачею кисню ліжкового фонду закладів охорони здоров’я, які надають стаціонарну медичну допомогу пацієнтам з гострою респіраторною хворобою COVID-19, спричиненою коронавірусом SARS-CoV-2, за рахунок коштів, виділених з фонду боротьби з гострою респіраторною хворобою COVID-19, спричиненою коронавірусом SARS-CoV-2, та її наслідками</t>
  </si>
  <si>
    <t>Субвенція з державного бюджету місцевим бюджетам на проведення виборів депутатів місцевих рад та сільських, селищних, міських голів</t>
  </si>
  <si>
    <t>Субвенція з державного бюджету місцевим бюджетам для забезпечення опорних закладів охорони здоров’я у госпітальних округах медичним обладнанням, а саме системами рентгенівськими діагностичними стаціонарними загального призначення (цифровими) та апаратами ультразвукової діагностики за рахунок коштів, виділених з фонду боротьби з гострою респіраторною хворобою COVID-19, спричиненою коронавірусом SARS-CoV-2, та її наслідками</t>
  </si>
  <si>
    <t>Субвенція з державного бюджету обласному бюджету Івано-Франківської області на будівництво моста через річку Бистриця Солотвинська та транспортної розв'язки в районі вулиць Хіміків – Надрічна</t>
  </si>
  <si>
    <t xml:space="preserve">ІІ. Трансферти до спеціального фонду бюджету </t>
  </si>
  <si>
    <t>41034300</t>
  </si>
  <si>
    <t>Субвенція з державного бюджету обласному бюджету Івано-Франківської області на забезпечення централізованою подачею кисню ліжкового фонду закладів охорони здоров’я, які надають стаціонарну медичну допомогу пацієнтам з гострою респіраторною хворобою COVID-19, спричиненою коронавірусом SARS-CoV-2</t>
  </si>
  <si>
    <t>41037300</t>
  </si>
  <si>
    <t>Субвенція з державного бюджету місцевим бюджетам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власностіу населених пунктах</t>
  </si>
  <si>
    <t>х</t>
  </si>
  <si>
    <t>УСЬОГО за розділами І, ІІ, у тому числі:</t>
  </si>
  <si>
    <t>Ірина Мацькевич</t>
  </si>
  <si>
    <t xml:space="preserve">                                                                Додаток 12</t>
  </si>
  <si>
    <t>(абзац четвертий розділу VIII)</t>
  </si>
  <si>
    <t xml:space="preserve"> Показники міжбюджетних трансфертів іншим бюджетам</t>
  </si>
  <si>
    <t>Код Програмної класифікації видатків та кредитування місцевого бюджету/Код бюджету</t>
  </si>
  <si>
    <t>Код Типової програмної класифікації видатків та кредитування місцевого бюджету</t>
  </si>
  <si>
    <t>Найменування трансферту/Найменування бюджету - отримувача міжбюджетного трансферту</t>
  </si>
  <si>
    <t xml:space="preserve">І. Трансферти із загального фонду обласного бюджету </t>
  </si>
  <si>
    <t xml:space="preserve">Додаткова дотація з державного бюджету місцевим бюджетам на фінансування переданих з державного бюджету видатків з утримання закладів освіти та охорони здоров'я </t>
  </si>
  <si>
    <t>09500000000</t>
  </si>
  <si>
    <t>Бюджети територіальних громад у Івано-Франківській області</t>
  </si>
  <si>
    <t>Інші дотації з місцевого бюджету</t>
  </si>
  <si>
    <t>0819200</t>
  </si>
  <si>
    <t>Субвенції з місцевого бюджету іншим місцевим бюджетам на здійснення програм соціального захисту за рахунок субвенцій з державного бюджету</t>
  </si>
  <si>
    <t>3719300;   0619300</t>
  </si>
  <si>
    <t>Субвенції з місцевого бюджету іншим місцевим бюджетам на здійснення програм у галузі освіти за рахунок субвенцій з державного бюджету</t>
  </si>
  <si>
    <t>Субвенція з місцевого бюджету на здійснення переданих видатків у сфері освіти за рахунок коштів освітньої субвенції (на оплату праці з нарахуваннями педагогічним працівникам інклюзивно-ресурсних центрів)</t>
  </si>
  <si>
    <t>Обласний бюджет</t>
  </si>
  <si>
    <t>Субвенція з місцевого бюджету на здійснення переданих видатків у сфері освіти за рахунок коштів освітньої субвенції (на оплату праці з нарахуваннями педагогічним працівникам приватних закладів загальної середньої освіти)</t>
  </si>
  <si>
    <t>0619330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</si>
  <si>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(у інклюзивних групах закладів дошкільної освіти та інклюзивних класах закладів загальної середньої освіти (видатки споживання))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</si>
  <si>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(у інклюзивних групах закладів дошкільної освіти та інклюзивних класах закладів загальної середньої освіти (видатки розвитку))</t>
  </si>
  <si>
    <t>0719430</t>
  </si>
  <si>
    <t>Субвенції з місцевого бюджету іншим місцевим бюджетам на здійснення програм та заходів у галузі охорони здоров'я за рахунок субвенцій з державного бюджету</t>
  </si>
  <si>
    <t>Субвенції з місцевого бюджету іншим місцевим бюджетам на здійснення програм соціально-економічного та культурного розвитку регіонів за рахунок коштів, які надаються з державного бюджету</t>
  </si>
  <si>
    <t>Субвенції з місцевого бюджету іншим місцевим бюджетам на здійснення інших програм та заходів за рахунок субвенцій з державного бюджету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</si>
  <si>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</si>
  <si>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з них:</t>
  </si>
  <si>
    <t>Поховання померлих (загиблих) учасників бойових дій та осіб з інвалідністю внаслідок війни</t>
  </si>
  <si>
    <t>Пільги на медичне обслуговування громадян, які постраждали внаслідок Чорнобильської катастрофи</t>
  </si>
  <si>
    <t>Додаткові виплати ветеранам ОУН-УПА</t>
  </si>
  <si>
    <t>Додаткові виплати бійцям-добровольцям, які брали участь у захисті територіальної цілісності та державного суверенітету на Сході України, з розрахунку 500,0 грн. на місяць на одну особу</t>
  </si>
  <si>
    <t>Здійснення щомісячної виплати неповнолітнім дітям до 18 років та неповнолітнім братам і сестрам загиблих під час масових акцій громадського протесту в період з 21 листопада по 21 лютого 2014 року в розмірі прожиткового мінімуму, визначеного законом про Державний бюджет України на відповідний рік</t>
  </si>
  <si>
    <t>Виконання Програми розвитку місцевого самоврядування в Івано-Франківській області на 2021 рік</t>
  </si>
  <si>
    <t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t>
  </si>
  <si>
    <t>Львівському обласному бюджету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</si>
  <si>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</si>
  <si>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ІІ. Трансферти із спеціального фонду обласного бюджету </t>
  </si>
  <si>
    <t>0719414</t>
  </si>
  <si>
    <t>Субвенція з місцевого бюджету на здійснення природоохоронних заходів</t>
  </si>
</sst>
</file>

<file path=xl/styles.xml><?xml version="1.0" encoding="utf-8"?>
<styleSheet xmlns="http://schemas.openxmlformats.org/spreadsheetml/2006/main">
  <numFmts count="12">
    <numFmt numFmtId="164" formatCode="#,##0.00;\-#,##0.00"/>
    <numFmt numFmtId="165" formatCode="General_)"/>
    <numFmt numFmtId="166" formatCode="#,##0.00_ ;\-#,##0.00,"/>
    <numFmt numFmtId="167" formatCode="#,##0;\-#,##0"/>
    <numFmt numFmtId="168" formatCode="#,##0.00000"/>
    <numFmt numFmtId="169" formatCode="#,##0.000"/>
    <numFmt numFmtId="170" formatCode="dd\ mmm"/>
    <numFmt numFmtId="171" formatCode="0.00000"/>
    <numFmt numFmtId="172" formatCode="0.0000"/>
    <numFmt numFmtId="173" formatCode="0.000"/>
    <numFmt numFmtId="174" formatCode="_-* #,##0.00000_₴_-;\-* #,##0.00000_₴_-;_-* \-??_₴_-;_-@_-"/>
    <numFmt numFmtId="175" formatCode="0.0"/>
  </numFmts>
  <fonts count="43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sz val="11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4"/>
      <color rgb="FFFF0000"/>
      <name val="Calibri"/>
      <family val="2"/>
      <charset val="204"/>
    </font>
    <font>
      <b/>
      <sz val="11"/>
      <color rgb="FF00B050"/>
      <name val="Calibri"/>
      <family val="2"/>
      <charset val="204"/>
    </font>
    <font>
      <sz val="11"/>
      <color rgb="FF00B050"/>
      <name val="Calibri"/>
      <family val="2"/>
      <charset val="204"/>
    </font>
    <font>
      <sz val="12"/>
      <name val="Times New Roman"/>
      <family val="1"/>
      <charset val="204"/>
    </font>
    <font>
      <sz val="11"/>
      <color rgb="FF17375E"/>
      <name val="Calibri"/>
      <family val="2"/>
      <charset val="204"/>
    </font>
    <font>
      <b/>
      <sz val="11"/>
      <color rgb="FF0070C0"/>
      <name val="Calibri"/>
      <family val="2"/>
      <charset val="204"/>
    </font>
    <font>
      <b/>
      <sz val="11"/>
      <name val="Calibri"/>
      <family val="2"/>
      <charset val="204"/>
    </font>
    <font>
      <b/>
      <sz val="14"/>
      <color rgb="FF0070C0"/>
      <name val="Times New Roman"/>
      <family val="1"/>
      <charset val="204"/>
    </font>
    <font>
      <sz val="12"/>
      <color rgb="FF000000"/>
      <name val="Calibri"/>
      <family val="2"/>
      <charset val="204"/>
    </font>
    <font>
      <u/>
      <sz val="11"/>
      <color rgb="FF0000FF"/>
      <name val="Calibri"/>
      <family val="2"/>
      <charset val="204"/>
    </font>
    <font>
      <u/>
      <sz val="14"/>
      <color rgb="FF0000FF"/>
      <name val="Times New Roman"/>
      <family val="1"/>
      <charset val="204"/>
    </font>
    <font>
      <sz val="11"/>
      <color rgb="FF0070C0"/>
      <name val="Calibri"/>
      <family val="2"/>
      <charset val="204"/>
    </font>
    <font>
      <sz val="11"/>
      <color rgb="FF7030A0"/>
      <name val="Calibri"/>
      <family val="2"/>
      <charset val="204"/>
    </font>
    <font>
      <sz val="14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1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1"/>
    </font>
    <font>
      <u/>
      <sz val="14"/>
      <color theme="1"/>
      <name val="Times New Roman"/>
      <family val="1"/>
      <charset val="1"/>
    </font>
    <font>
      <i/>
      <sz val="14"/>
      <color theme="1"/>
      <name val="Times New Roman"/>
      <family val="1"/>
      <charset val="1"/>
    </font>
    <font>
      <b/>
      <sz val="14"/>
      <color theme="1"/>
      <name val="Times New Roman"/>
      <family val="1"/>
      <charset val="1"/>
    </font>
    <font>
      <sz val="10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i/>
      <sz val="10"/>
      <color theme="1"/>
      <name val="Arial"/>
      <family val="2"/>
      <charset val="204"/>
    </font>
    <font>
      <sz val="16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CCFFFF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1" fillId="0" borderId="0" applyBorder="0" applyProtection="0"/>
    <xf numFmtId="0" fontId="3" fillId="2" borderId="0" applyBorder="0" applyProtection="0"/>
    <xf numFmtId="0" fontId="26" fillId="0" borderId="0"/>
    <xf numFmtId="0" fontId="26" fillId="0" borderId="0" applyBorder="0" applyProtection="0"/>
  </cellStyleXfs>
  <cellXfs count="253">
    <xf numFmtId="0" fontId="0" fillId="0" borderId="0" xfId="0"/>
    <xf numFmtId="0" fontId="4" fillId="3" borderId="0" xfId="0" applyFont="1" applyFill="1"/>
    <xf numFmtId="0" fontId="5" fillId="3" borderId="0" xfId="0" applyFont="1" applyFill="1"/>
    <xf numFmtId="0" fontId="5" fillId="3" borderId="0" xfId="0" applyFont="1" applyFill="1" applyAlignment="1">
      <alignment horizontal="left" indent="15"/>
    </xf>
    <xf numFmtId="0" fontId="5" fillId="3" borderId="0" xfId="0" applyFont="1" applyFill="1" applyAlignment="1"/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right"/>
    </xf>
    <xf numFmtId="0" fontId="5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wrapText="1"/>
    </xf>
    <xf numFmtId="3" fontId="4" fillId="3" borderId="0" xfId="0" applyNumberFormat="1" applyFont="1" applyFill="1"/>
    <xf numFmtId="164" fontId="7" fillId="3" borderId="0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justify"/>
    </xf>
    <xf numFmtId="0" fontId="0" fillId="0" borderId="0" xfId="0" applyFont="1" applyAlignment="1">
      <alignment horizontal="center"/>
    </xf>
    <xf numFmtId="0" fontId="0" fillId="3" borderId="0" xfId="0" applyFill="1"/>
    <xf numFmtId="0" fontId="8" fillId="0" borderId="0" xfId="0" applyFont="1" applyAlignment="1">
      <alignment horizontal="left" indent="15"/>
    </xf>
    <xf numFmtId="0" fontId="9" fillId="0" borderId="0" xfId="0" applyFont="1" applyAlignment="1">
      <alignment horizontal="center"/>
    </xf>
    <xf numFmtId="3" fontId="5" fillId="3" borderId="1" xfId="0" applyNumberFormat="1" applyFont="1" applyFill="1" applyBorder="1" applyAlignment="1">
      <alignment horizontal="right" wrapText="1"/>
    </xf>
    <xf numFmtId="0" fontId="8" fillId="0" borderId="0" xfId="0" applyFont="1"/>
    <xf numFmtId="0" fontId="5" fillId="0" borderId="0" xfId="0" applyFont="1" applyAlignment="1">
      <alignment horizontal="left" indent="15"/>
    </xf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0" fontId="1" fillId="0" borderId="0" xfId="0" applyFont="1"/>
    <xf numFmtId="0" fontId="5" fillId="0" borderId="1" xfId="0" applyFont="1" applyBorder="1" applyAlignment="1">
      <alignment wrapText="1"/>
    </xf>
    <xf numFmtId="0" fontId="13" fillId="0" borderId="0" xfId="0" applyFont="1"/>
    <xf numFmtId="0" fontId="14" fillId="0" borderId="0" xfId="0" applyFont="1"/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4" fillId="0" borderId="0" xfId="0" applyFont="1"/>
    <xf numFmtId="0" fontId="8" fillId="3" borderId="0" xfId="0" applyFont="1" applyFill="1"/>
    <xf numFmtId="0" fontId="8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Font="1"/>
    <xf numFmtId="0" fontId="8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wrapText="1"/>
    </xf>
    <xf numFmtId="0" fontId="8" fillId="0" borderId="1" xfId="0" applyFont="1" applyBorder="1" applyAlignment="1">
      <alignment horizontal="center"/>
    </xf>
    <xf numFmtId="49" fontId="8" fillId="3" borderId="1" xfId="2" applyNumberFormat="1" applyFont="1" applyFill="1" applyBorder="1" applyAlignment="1" applyProtection="1">
      <alignment horizontal="left" vertical="center" wrapText="1"/>
    </xf>
    <xf numFmtId="49" fontId="8" fillId="3" borderId="1" xfId="2" applyNumberFormat="1" applyFont="1" applyFill="1" applyBorder="1" applyAlignment="1" applyProtection="1">
      <alignment horizontal="left" vertical="center" wrapText="1"/>
    </xf>
    <xf numFmtId="49" fontId="8" fillId="3" borderId="1" xfId="2" applyNumberFormat="1" applyFont="1" applyFill="1" applyBorder="1" applyAlignment="1">
      <alignment horizontal="left" vertical="center" wrapText="1"/>
    </xf>
    <xf numFmtId="0" fontId="2" fillId="0" borderId="0" xfId="0" applyFont="1"/>
    <xf numFmtId="0" fontId="4" fillId="0" borderId="0" xfId="0" applyFont="1" applyBorder="1"/>
    <xf numFmtId="0" fontId="15" fillId="0" borderId="0" xfId="0" applyFont="1" applyBorder="1" applyAlignment="1">
      <alignment horizontal="center" wrapText="1"/>
    </xf>
    <xf numFmtId="49" fontId="8" fillId="3" borderId="1" xfId="0" applyNumberFormat="1" applyFont="1" applyFill="1" applyBorder="1" applyAlignment="1">
      <alignment horizontal="left" vertical="center" wrapText="1"/>
    </xf>
    <xf numFmtId="0" fontId="16" fillId="0" borderId="0" xfId="0" applyFont="1"/>
    <xf numFmtId="3" fontId="8" fillId="0" borderId="1" xfId="0" applyNumberFormat="1" applyFont="1" applyBorder="1" applyAlignment="1">
      <alignment horizontal="right" wrapText="1"/>
    </xf>
    <xf numFmtId="3" fontId="8" fillId="3" borderId="1" xfId="0" applyNumberFormat="1" applyFont="1" applyFill="1" applyBorder="1" applyAlignment="1">
      <alignment horizontal="right"/>
    </xf>
    <xf numFmtId="0" fontId="0" fillId="0" borderId="0" xfId="0" applyBorder="1"/>
    <xf numFmtId="0" fontId="17" fillId="0" borderId="0" xfId="0" applyFont="1"/>
    <xf numFmtId="0" fontId="18" fillId="0" borderId="0" xfId="0" applyFont="1"/>
    <xf numFmtId="0" fontId="17" fillId="0" borderId="0" xfId="0" applyFont="1" applyBorder="1"/>
    <xf numFmtId="3" fontId="19" fillId="0" borderId="0" xfId="0" applyNumberFormat="1" applyFont="1" applyBorder="1" applyAlignment="1">
      <alignment horizontal="center" wrapText="1"/>
    </xf>
    <xf numFmtId="0" fontId="20" fillId="3" borderId="0" xfId="0" applyFont="1" applyFill="1"/>
    <xf numFmtId="0" fontId="8" fillId="3" borderId="0" xfId="0" applyFont="1" applyFill="1" applyAlignment="1">
      <alignment horizontal="left" indent="15"/>
    </xf>
    <xf numFmtId="0" fontId="8" fillId="3" borderId="0" xfId="0" applyFont="1" applyFill="1" applyAlignment="1"/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right"/>
    </xf>
    <xf numFmtId="0" fontId="8" fillId="3" borderId="1" xfId="0" applyFont="1" applyFill="1" applyBorder="1" applyAlignment="1">
      <alignment horizontal="center" wrapText="1"/>
    </xf>
    <xf numFmtId="0" fontId="0" fillId="4" borderId="0" xfId="0" applyFill="1"/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justify" wrapText="1"/>
    </xf>
    <xf numFmtId="0" fontId="22" fillId="3" borderId="1" xfId="1" applyFont="1" applyFill="1" applyBorder="1" applyAlignment="1" applyProtection="1">
      <alignment horizontal="center" wrapText="1"/>
    </xf>
    <xf numFmtId="0" fontId="8" fillId="3" borderId="1" xfId="0" applyFont="1" applyFill="1" applyBorder="1" applyAlignment="1">
      <alignment horizontal="center" vertical="top"/>
    </xf>
    <xf numFmtId="3" fontId="0" fillId="0" borderId="0" xfId="0" applyNumberFormat="1"/>
    <xf numFmtId="0" fontId="20" fillId="0" borderId="0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justify"/>
    </xf>
    <xf numFmtId="0" fontId="8" fillId="0" borderId="0" xfId="0" applyFont="1" applyBorder="1" applyAlignment="1"/>
    <xf numFmtId="0" fontId="8" fillId="0" borderId="0" xfId="0" applyFont="1" applyBorder="1" applyAlignment="1">
      <alignment horizontal="left" indent="15"/>
    </xf>
    <xf numFmtId="0" fontId="8" fillId="0" borderId="0" xfId="0" applyFont="1" applyBorder="1" applyAlignment="1">
      <alignment horizontal="right"/>
    </xf>
    <xf numFmtId="0" fontId="23" fillId="0" borderId="0" xfId="0" applyFont="1"/>
    <xf numFmtId="0" fontId="24" fillId="0" borderId="0" xfId="0" applyFont="1"/>
    <xf numFmtId="0" fontId="0" fillId="0" borderId="0" xfId="0"/>
    <xf numFmtId="0" fontId="8" fillId="0" borderId="0" xfId="0" applyFont="1" applyBorder="1"/>
    <xf numFmtId="0" fontId="8" fillId="0" borderId="0" xfId="0" applyFont="1" applyBorder="1" applyAlignment="1">
      <alignment horizontal="justify"/>
    </xf>
    <xf numFmtId="0" fontId="8" fillId="0" borderId="0" xfId="0" applyFont="1" applyBorder="1" applyAlignment="1"/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right"/>
    </xf>
    <xf numFmtId="0" fontId="5" fillId="0" borderId="1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166" fontId="2" fillId="0" borderId="0" xfId="0" applyNumberFormat="1" applyFont="1"/>
    <xf numFmtId="167" fontId="1" fillId="0" borderId="0" xfId="0" applyNumberFormat="1" applyFont="1"/>
    <xf numFmtId="0" fontId="8" fillId="0" borderId="0" xfId="0" applyFont="1" applyAlignment="1">
      <alignment horizontal="justify"/>
    </xf>
    <xf numFmtId="0" fontId="8" fillId="0" borderId="0" xfId="0" applyFont="1" applyAlignment="1">
      <alignment horizontal="center"/>
    </xf>
    <xf numFmtId="3" fontId="8" fillId="3" borderId="0" xfId="0" applyNumberFormat="1" applyFont="1" applyFill="1" applyAlignment="1">
      <alignment horizontal="right" wrapText="1"/>
    </xf>
    <xf numFmtId="3" fontId="8" fillId="3" borderId="1" xfId="0" applyNumberFormat="1" applyFont="1" applyFill="1" applyBorder="1" applyAlignment="1">
      <alignment horizontal="right" wrapText="1"/>
    </xf>
    <xf numFmtId="4" fontId="5" fillId="0" borderId="1" xfId="0" applyNumberFormat="1" applyFont="1" applyBorder="1" applyAlignment="1">
      <alignment horizontal="right" wrapText="1"/>
    </xf>
    <xf numFmtId="3" fontId="5" fillId="0" borderId="1" xfId="0" applyNumberFormat="1" applyFont="1" applyBorder="1" applyAlignment="1">
      <alignment horizontal="right" wrapText="1"/>
    </xf>
    <xf numFmtId="3" fontId="8" fillId="0" borderId="2" xfId="0" applyNumberFormat="1" applyFont="1" applyBorder="1" applyAlignment="1">
      <alignment horizontal="right" wrapText="1"/>
    </xf>
    <xf numFmtId="3" fontId="8" fillId="0" borderId="3" xfId="0" applyNumberFormat="1" applyFont="1" applyBorder="1" applyAlignment="1">
      <alignment horizontal="right" wrapText="1"/>
    </xf>
    <xf numFmtId="3" fontId="8" fillId="0" borderId="1" xfId="2" applyNumberFormat="1" applyFont="1" applyFill="1" applyBorder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0" fontId="0" fillId="5" borderId="0" xfId="0" applyFill="1"/>
    <xf numFmtId="0" fontId="5" fillId="6" borderId="0" xfId="0" applyFont="1" applyFill="1"/>
    <xf numFmtId="3" fontId="5" fillId="6" borderId="0" xfId="0" applyNumberFormat="1" applyFont="1" applyFill="1"/>
    <xf numFmtId="0" fontId="8" fillId="5" borderId="0" xfId="0" applyFont="1" applyFill="1" applyAlignment="1">
      <alignment horizontal="left" indent="15"/>
    </xf>
    <xf numFmtId="0" fontId="5" fillId="6" borderId="0" xfId="0" applyFont="1" applyFill="1" applyAlignment="1">
      <alignment horizontal="left" indent="15"/>
    </xf>
    <xf numFmtId="3" fontId="5" fillId="6" borderId="0" xfId="0" applyNumberFormat="1" applyFont="1" applyFill="1" applyAlignment="1"/>
    <xf numFmtId="0" fontId="9" fillId="5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1" fontId="5" fillId="6" borderId="0" xfId="0" applyNumberFormat="1" applyFont="1" applyFill="1"/>
    <xf numFmtId="0" fontId="5" fillId="6" borderId="0" xfId="0" applyFont="1" applyFill="1" applyAlignment="1">
      <alignment horizontal="right"/>
    </xf>
    <xf numFmtId="3" fontId="5" fillId="6" borderId="0" xfId="0" applyNumberFormat="1" applyFont="1" applyFill="1" applyAlignment="1">
      <alignment horizontal="right"/>
    </xf>
    <xf numFmtId="0" fontId="10" fillId="5" borderId="0" xfId="0" applyFont="1" applyFill="1"/>
    <xf numFmtId="3" fontId="5" fillId="6" borderId="1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center" wrapText="1"/>
    </xf>
    <xf numFmtId="3" fontId="5" fillId="6" borderId="1" xfId="0" applyNumberFormat="1" applyFont="1" applyFill="1" applyBorder="1" applyAlignment="1">
      <alignment horizontal="center" wrapText="1"/>
    </xf>
    <xf numFmtId="0" fontId="11" fillId="5" borderId="0" xfId="0" applyFont="1" applyFill="1"/>
    <xf numFmtId="0" fontId="5" fillId="6" borderId="1" xfId="0" applyFont="1" applyFill="1" applyBorder="1" applyAlignment="1">
      <alignment horizontal="left" wrapText="1"/>
    </xf>
    <xf numFmtId="0" fontId="5" fillId="6" borderId="1" xfId="0" applyFont="1" applyFill="1" applyBorder="1" applyAlignment="1">
      <alignment wrapText="1"/>
    </xf>
    <xf numFmtId="3" fontId="5" fillId="6" borderId="1" xfId="0" applyNumberFormat="1" applyFont="1" applyFill="1" applyBorder="1" applyAlignment="1">
      <alignment wrapText="1"/>
    </xf>
    <xf numFmtId="3" fontId="11" fillId="5" borderId="0" xfId="0" applyNumberFormat="1" applyFont="1" applyFill="1"/>
    <xf numFmtId="3" fontId="5" fillId="6" borderId="1" xfId="0" applyNumberFormat="1" applyFont="1" applyFill="1" applyBorder="1" applyAlignment="1">
      <alignment vertical="center" wrapText="1"/>
    </xf>
    <xf numFmtId="3" fontId="5" fillId="6" borderId="1" xfId="0" applyNumberFormat="1" applyFont="1" applyFill="1" applyBorder="1" applyAlignment="1">
      <alignment vertical="center"/>
    </xf>
    <xf numFmtId="0" fontId="11" fillId="7" borderId="0" xfId="0" applyFont="1" applyFill="1"/>
    <xf numFmtId="3" fontId="25" fillId="6" borderId="1" xfId="0" applyNumberFormat="1" applyFont="1" applyFill="1" applyBorder="1" applyAlignment="1">
      <alignment wrapText="1"/>
    </xf>
    <xf numFmtId="3" fontId="11" fillId="7" borderId="0" xfId="0" applyNumberFormat="1" applyFont="1" applyFill="1"/>
    <xf numFmtId="0" fontId="5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vertical="top"/>
    </xf>
    <xf numFmtId="3" fontId="5" fillId="6" borderId="1" xfId="0" applyNumberFormat="1" applyFont="1" applyFill="1" applyBorder="1" applyAlignment="1">
      <alignment horizontal="center" vertical="top"/>
    </xf>
    <xf numFmtId="3" fontId="10" fillId="5" borderId="0" xfId="0" applyNumberFormat="1" applyFont="1" applyFill="1"/>
    <xf numFmtId="3" fontId="5" fillId="6" borderId="1" xfId="0" applyNumberFormat="1" applyFont="1" applyFill="1" applyBorder="1" applyAlignment="1">
      <alignment horizontal="right" wrapText="1"/>
    </xf>
    <xf numFmtId="3" fontId="5" fillId="6" borderId="1" xfId="0" applyNumberFormat="1" applyFont="1" applyFill="1" applyBorder="1" applyAlignment="1">
      <alignment horizontal="right"/>
    </xf>
    <xf numFmtId="165" fontId="5" fillId="6" borderId="1" xfId="0" applyNumberFormat="1" applyFont="1" applyFill="1" applyBorder="1" applyAlignment="1">
      <alignment horizontal="center" vertical="center"/>
    </xf>
    <xf numFmtId="165" fontId="5" fillId="6" borderId="1" xfId="0" applyNumberFormat="1" applyFont="1" applyFill="1" applyBorder="1" applyAlignment="1">
      <alignment vertical="center" wrapText="1"/>
    </xf>
    <xf numFmtId="0" fontId="11" fillId="6" borderId="0" xfId="0" applyFont="1" applyFill="1"/>
    <xf numFmtId="0" fontId="12" fillId="5" borderId="0" xfId="0" applyFont="1" applyFill="1"/>
    <xf numFmtId="0" fontId="5" fillId="6" borderId="0" xfId="0" applyFont="1" applyFill="1" applyBorder="1" applyAlignment="1">
      <alignment horizontal="center" vertical="top"/>
    </xf>
    <xf numFmtId="0" fontId="5" fillId="6" borderId="0" xfId="0" applyFont="1" applyFill="1" applyBorder="1" applyAlignment="1">
      <alignment wrapText="1"/>
    </xf>
    <xf numFmtId="3" fontId="5" fillId="6" borderId="0" xfId="0" applyNumberFormat="1" applyFont="1" applyFill="1" applyBorder="1" applyAlignment="1">
      <alignment horizontal="right" wrapText="1"/>
    </xf>
    <xf numFmtId="3" fontId="9" fillId="5" borderId="0" xfId="0" applyNumberFormat="1" applyFont="1" applyFill="1"/>
    <xf numFmtId="0" fontId="0" fillId="6" borderId="0" xfId="0" applyFill="1"/>
    <xf numFmtId="3" fontId="0" fillId="6" borderId="0" xfId="0" applyNumberFormat="1" applyFont="1" applyFill="1"/>
    <xf numFmtId="0" fontId="9" fillId="0" borderId="0" xfId="0" applyFont="1" applyAlignment="1">
      <alignment horizontal="left"/>
    </xf>
    <xf numFmtId="0" fontId="6" fillId="3" borderId="0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wrapText="1"/>
    </xf>
    <xf numFmtId="0" fontId="9" fillId="5" borderId="0" xfId="0" applyFont="1" applyFill="1" applyAlignment="1">
      <alignment horizontal="left"/>
    </xf>
    <xf numFmtId="3" fontId="9" fillId="5" borderId="0" xfId="0" applyNumberFormat="1" applyFont="1" applyFill="1" applyAlignment="1">
      <alignment horizontal="center"/>
    </xf>
    <xf numFmtId="0" fontId="5" fillId="6" borderId="1" xfId="0" applyFont="1" applyFill="1" applyBorder="1" applyAlignment="1">
      <alignment horizontal="center" vertical="top"/>
    </xf>
    <xf numFmtId="0" fontId="6" fillId="6" borderId="0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center" wrapText="1"/>
    </xf>
    <xf numFmtId="0" fontId="9" fillId="0" borderId="0" xfId="0" applyFont="1" applyAlignment="1">
      <alignment horizontal="right"/>
    </xf>
    <xf numFmtId="0" fontId="6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27" fillId="0" borderId="0" xfId="3" applyFont="1"/>
    <xf numFmtId="0" fontId="28" fillId="0" borderId="0" xfId="3" applyFont="1" applyBorder="1" applyAlignment="1">
      <alignment horizontal="center"/>
    </xf>
    <xf numFmtId="0" fontId="29" fillId="0" borderId="0" xfId="3" applyFont="1" applyAlignment="1">
      <alignment horizontal="left" indent="15"/>
    </xf>
    <xf numFmtId="0" fontId="28" fillId="0" borderId="0" xfId="3" applyFont="1" applyAlignment="1">
      <alignment horizontal="left"/>
    </xf>
    <xf numFmtId="0" fontId="29" fillId="0" borderId="0" xfId="3" applyFont="1"/>
    <xf numFmtId="0" fontId="28" fillId="0" borderId="0" xfId="3" applyFont="1" applyAlignment="1">
      <alignment horizontal="left" indent="15"/>
    </xf>
    <xf numFmtId="0" fontId="31" fillId="0" borderId="0" xfId="3" applyFont="1" applyBorder="1" applyAlignment="1">
      <alignment horizontal="center" vertical="center" wrapText="1"/>
    </xf>
    <xf numFmtId="0" fontId="32" fillId="0" borderId="0" xfId="3" applyFont="1" applyBorder="1" applyAlignment="1">
      <alignment horizontal="center" vertical="center"/>
    </xf>
    <xf numFmtId="0" fontId="34" fillId="0" borderId="0" xfId="3" applyFont="1" applyAlignment="1">
      <alignment horizontal="center" vertical="center"/>
    </xf>
    <xf numFmtId="0" fontId="31" fillId="0" borderId="8" xfId="3" applyFont="1" applyBorder="1" applyAlignment="1">
      <alignment horizontal="center" vertical="center" wrapText="1"/>
    </xf>
    <xf numFmtId="0" fontId="31" fillId="0" borderId="8" xfId="3" applyFont="1" applyBorder="1" applyAlignment="1">
      <alignment horizontal="center" vertical="center" wrapText="1"/>
    </xf>
    <xf numFmtId="0" fontId="31" fillId="0" borderId="8" xfId="3" applyFont="1" applyBorder="1" applyAlignment="1">
      <alignment horizontal="left" vertical="center" wrapText="1"/>
    </xf>
    <xf numFmtId="169" fontId="31" fillId="0" borderId="8" xfId="3" applyNumberFormat="1" applyFont="1" applyBorder="1" applyAlignment="1">
      <alignment horizontal="center" vertical="center" wrapText="1"/>
    </xf>
    <xf numFmtId="0" fontId="33" fillId="0" borderId="8" xfId="3" applyFont="1" applyBorder="1" applyAlignment="1">
      <alignment horizontal="center" vertical="center"/>
    </xf>
    <xf numFmtId="0" fontId="33" fillId="0" borderId="8" xfId="3" applyFont="1" applyBorder="1" applyAlignment="1">
      <alignment horizontal="left" vertical="center" wrapText="1"/>
    </xf>
    <xf numFmtId="3" fontId="33" fillId="0" borderId="8" xfId="3" applyNumberFormat="1" applyFont="1" applyBorder="1" applyAlignment="1">
      <alignment horizontal="center" vertical="center" wrapText="1"/>
    </xf>
    <xf numFmtId="3" fontId="31" fillId="0" borderId="8" xfId="3" applyNumberFormat="1" applyFont="1" applyBorder="1" applyAlignment="1">
      <alignment horizontal="center" vertical="center" wrapText="1"/>
    </xf>
    <xf numFmtId="49" fontId="33" fillId="0" borderId="8" xfId="3" applyNumberFormat="1" applyFont="1" applyBorder="1" applyAlignment="1">
      <alignment horizontal="center" vertical="center"/>
    </xf>
    <xf numFmtId="0" fontId="33" fillId="0" borderId="8" xfId="3" applyFont="1" applyBorder="1" applyAlignment="1">
      <alignment horizontal="center" vertical="center" wrapText="1"/>
    </xf>
    <xf numFmtId="0" fontId="31" fillId="0" borderId="8" xfId="3" applyFont="1" applyBorder="1" applyAlignment="1">
      <alignment horizontal="center" vertical="center"/>
    </xf>
    <xf numFmtId="169" fontId="33" fillId="0" borderId="8" xfId="3" applyNumberFormat="1" applyFont="1" applyBorder="1" applyAlignment="1">
      <alignment horizontal="center" vertical="center" wrapText="1"/>
    </xf>
    <xf numFmtId="0" fontId="33" fillId="0" borderId="8" xfId="3" applyFont="1" applyBorder="1"/>
    <xf numFmtId="173" fontId="31" fillId="0" borderId="8" xfId="3" applyNumberFormat="1" applyFont="1" applyBorder="1" applyAlignment="1">
      <alignment horizontal="center" vertical="center"/>
    </xf>
    <xf numFmtId="49" fontId="33" fillId="0" borderId="8" xfId="3" applyNumberFormat="1" applyFont="1" applyBorder="1" applyAlignment="1">
      <alignment horizontal="center" vertical="center" wrapText="1"/>
    </xf>
    <xf numFmtId="0" fontId="30" fillId="0" borderId="0" xfId="3" applyFont="1" applyBorder="1" applyAlignment="1">
      <alignment horizontal="center" vertical="center" wrapText="1"/>
    </xf>
    <xf numFmtId="0" fontId="30" fillId="0" borderId="0" xfId="3" applyFont="1" applyBorder="1" applyAlignment="1">
      <alignment horizontal="center" vertical="center" wrapText="1"/>
    </xf>
    <xf numFmtId="49" fontId="31" fillId="0" borderId="9" xfId="3" applyNumberFormat="1" applyFont="1" applyBorder="1" applyAlignment="1">
      <alignment horizontal="center" vertical="center" wrapText="1"/>
    </xf>
    <xf numFmtId="0" fontId="31" fillId="0" borderId="9" xfId="3" applyFont="1" applyBorder="1" applyAlignment="1">
      <alignment horizontal="center" vertical="center" wrapText="1"/>
    </xf>
    <xf numFmtId="0" fontId="35" fillId="0" borderId="0" xfId="3" applyFont="1"/>
    <xf numFmtId="0" fontId="30" fillId="0" borderId="0" xfId="3" applyFont="1" applyBorder="1" applyAlignment="1"/>
    <xf numFmtId="0" fontId="30" fillId="0" borderId="0" xfId="3" applyFont="1" applyBorder="1" applyAlignment="1">
      <alignment wrapText="1"/>
    </xf>
    <xf numFmtId="0" fontId="30" fillId="0" borderId="0" xfId="3" applyFont="1" applyAlignment="1"/>
    <xf numFmtId="0" fontId="36" fillId="0" borderId="0" xfId="3" applyFont="1" applyAlignment="1"/>
    <xf numFmtId="0" fontId="37" fillId="0" borderId="0" xfId="3" applyFont="1" applyAlignment="1"/>
    <xf numFmtId="0" fontId="30" fillId="0" borderId="0" xfId="3" applyFont="1" applyAlignment="1">
      <alignment horizontal="center"/>
    </xf>
    <xf numFmtId="0" fontId="31" fillId="0" borderId="0" xfId="3" applyFont="1"/>
    <xf numFmtId="0" fontId="33" fillId="0" borderId="0" xfId="3" applyFont="1" applyAlignment="1"/>
    <xf numFmtId="0" fontId="31" fillId="0" borderId="0" xfId="3" applyFont="1" applyBorder="1" applyAlignment="1">
      <alignment horizontal="left" vertical="center"/>
    </xf>
    <xf numFmtId="0" fontId="36" fillId="0" borderId="0" xfId="3" applyFont="1"/>
    <xf numFmtId="0" fontId="31" fillId="0" borderId="0" xfId="3" applyFont="1" applyAlignment="1"/>
    <xf numFmtId="168" fontId="36" fillId="0" borderId="0" xfId="3" applyNumberFormat="1" applyFont="1" applyBorder="1" applyAlignment="1">
      <alignment horizontal="center" wrapText="1"/>
    </xf>
    <xf numFmtId="168" fontId="36" fillId="0" borderId="0" xfId="3" applyNumberFormat="1" applyFont="1" applyBorder="1" applyAlignment="1">
      <alignment horizontal="center" wrapText="1"/>
    </xf>
    <xf numFmtId="168" fontId="36" fillId="0" borderId="0" xfId="3" applyNumberFormat="1" applyFont="1" applyAlignment="1">
      <alignment horizontal="center" wrapText="1"/>
    </xf>
    <xf numFmtId="0" fontId="34" fillId="0" borderId="0" xfId="3" applyFont="1" applyBorder="1" applyAlignment="1">
      <alignment vertical="center" wrapText="1"/>
    </xf>
    <xf numFmtId="0" fontId="31" fillId="0" borderId="0" xfId="3" applyFont="1" applyBorder="1" applyAlignment="1">
      <alignment vertical="center" wrapText="1"/>
    </xf>
    <xf numFmtId="0" fontId="38" fillId="0" borderId="0" xfId="3" applyFont="1" applyBorder="1" applyAlignment="1">
      <alignment vertical="center" wrapText="1"/>
    </xf>
    <xf numFmtId="169" fontId="30" fillId="0" borderId="0" xfId="3" applyNumberFormat="1" applyFont="1" applyBorder="1" applyAlignment="1">
      <alignment horizontal="center" vertical="center" wrapText="1"/>
    </xf>
    <xf numFmtId="0" fontId="34" fillId="0" borderId="0" xfId="3" applyFont="1" applyBorder="1" applyAlignment="1">
      <alignment horizontal="center" vertical="center" wrapText="1"/>
    </xf>
    <xf numFmtId="0" fontId="38" fillId="0" borderId="0" xfId="3" applyFont="1" applyBorder="1" applyAlignment="1">
      <alignment horizontal="center" vertical="center" wrapText="1"/>
    </xf>
    <xf numFmtId="0" fontId="36" fillId="0" borderId="0" xfId="3" applyFont="1" applyBorder="1" applyAlignment="1">
      <alignment vertical="center" wrapText="1"/>
    </xf>
    <xf numFmtId="0" fontId="34" fillId="0" borderId="0" xfId="3" applyFont="1" applyBorder="1" applyAlignment="1">
      <alignment horizontal="center" vertical="center" wrapText="1"/>
    </xf>
    <xf numFmtId="168" fontId="35" fillId="0" borderId="0" xfId="3" applyNumberFormat="1" applyFont="1"/>
    <xf numFmtId="0" fontId="31" fillId="0" borderId="4" xfId="3" applyFont="1" applyBorder="1" applyAlignment="1">
      <alignment horizontal="center" vertical="center" wrapText="1"/>
    </xf>
    <xf numFmtId="0" fontId="36" fillId="0" borderId="5" xfId="3" applyFont="1" applyBorder="1" applyAlignment="1">
      <alignment horizontal="center" vertical="center" wrapText="1"/>
    </xf>
    <xf numFmtId="0" fontId="38" fillId="0" borderId="7" xfId="3" applyFont="1" applyBorder="1" applyAlignment="1">
      <alignment horizontal="center" vertical="center" wrapText="1"/>
    </xf>
    <xf numFmtId="0" fontId="38" fillId="0" borderId="6" xfId="3" applyFont="1" applyBorder="1" applyAlignment="1">
      <alignment horizontal="center" vertical="center" wrapText="1"/>
    </xf>
    <xf numFmtId="169" fontId="36" fillId="0" borderId="0" xfId="3" applyNumberFormat="1" applyFont="1" applyBorder="1" applyAlignment="1">
      <alignment horizontal="center" vertical="center" wrapText="1"/>
    </xf>
    <xf numFmtId="0" fontId="36" fillId="0" borderId="0" xfId="3" applyFont="1" applyBorder="1" applyAlignment="1">
      <alignment horizontal="center" wrapText="1"/>
    </xf>
    <xf numFmtId="170" fontId="38" fillId="0" borderId="0" xfId="3" applyNumberFormat="1" applyFont="1" applyBorder="1" applyAlignment="1">
      <alignment horizontal="center" vertical="center" wrapText="1"/>
    </xf>
    <xf numFmtId="0" fontId="36" fillId="0" borderId="0" xfId="3" applyFont="1" applyAlignment="1">
      <alignment horizontal="center"/>
    </xf>
    <xf numFmtId="0" fontId="34" fillId="0" borderId="8" xfId="3" applyFont="1" applyBorder="1" applyAlignment="1">
      <alignment horizontal="center" vertical="center" wrapText="1"/>
    </xf>
    <xf numFmtId="0" fontId="38" fillId="0" borderId="7" xfId="3" applyFont="1" applyBorder="1" applyAlignment="1">
      <alignment horizontal="center" vertical="center" wrapText="1"/>
    </xf>
    <xf numFmtId="171" fontId="36" fillId="0" borderId="0" xfId="3" applyNumberFormat="1" applyFont="1" applyBorder="1" applyAlignment="1">
      <alignment horizontal="center" wrapText="1"/>
    </xf>
    <xf numFmtId="171" fontId="38" fillId="0" borderId="0" xfId="3" applyNumberFormat="1" applyFont="1" applyBorder="1" applyAlignment="1">
      <alignment horizontal="center" vertical="center" wrapText="1"/>
    </xf>
    <xf numFmtId="171" fontId="36" fillId="0" borderId="0" xfId="3" applyNumberFormat="1" applyFont="1"/>
    <xf numFmtId="172" fontId="36" fillId="0" borderId="0" xfId="3" applyNumberFormat="1" applyFont="1"/>
    <xf numFmtId="173" fontId="38" fillId="0" borderId="0" xfId="3" applyNumberFormat="1" applyFont="1" applyBorder="1" applyAlignment="1">
      <alignment horizontal="center" vertical="center" wrapText="1"/>
    </xf>
    <xf numFmtId="173" fontId="36" fillId="0" borderId="0" xfId="3" applyNumberFormat="1" applyFont="1"/>
    <xf numFmtId="174" fontId="36" fillId="0" borderId="0" xfId="4" applyNumberFormat="1" applyFont="1" applyBorder="1" applyAlignment="1" applyProtection="1"/>
    <xf numFmtId="175" fontId="36" fillId="0" borderId="0" xfId="3" applyNumberFormat="1" applyFont="1"/>
    <xf numFmtId="169" fontId="38" fillId="8" borderId="7" xfId="3" applyNumberFormat="1" applyFont="1" applyFill="1" applyBorder="1" applyAlignment="1">
      <alignment horizontal="center" vertical="center" wrapText="1"/>
    </xf>
    <xf numFmtId="169" fontId="38" fillId="8" borderId="6" xfId="3" applyNumberFormat="1" applyFont="1" applyFill="1" applyBorder="1" applyAlignment="1">
      <alignment horizontal="center" vertical="center" wrapText="1"/>
    </xf>
    <xf numFmtId="169" fontId="39" fillId="9" borderId="7" xfId="3" applyNumberFormat="1" applyFont="1" applyFill="1" applyBorder="1" applyAlignment="1">
      <alignment horizontal="center" vertical="center" wrapText="1"/>
    </xf>
    <xf numFmtId="169" fontId="39" fillId="9" borderId="6" xfId="3" applyNumberFormat="1" applyFont="1" applyFill="1" applyBorder="1" applyAlignment="1">
      <alignment horizontal="center" vertical="center" wrapText="1"/>
    </xf>
    <xf numFmtId="169" fontId="40" fillId="0" borderId="0" xfId="3" applyNumberFormat="1" applyFont="1" applyBorder="1" applyAlignment="1">
      <alignment horizontal="center" vertical="center" wrapText="1"/>
    </xf>
    <xf numFmtId="0" fontId="37" fillId="0" borderId="0" xfId="3" applyFont="1"/>
    <xf numFmtId="0" fontId="41" fillId="0" borderId="0" xfId="3" applyFont="1"/>
    <xf numFmtId="173" fontId="36" fillId="0" borderId="7" xfId="3" applyNumberFormat="1" applyFont="1" applyBorder="1" applyAlignment="1">
      <alignment horizontal="center" vertical="center"/>
    </xf>
    <xf numFmtId="169" fontId="36" fillId="0" borderId="6" xfId="3" applyNumberFormat="1" applyFont="1" applyBorder="1" applyAlignment="1">
      <alignment horizontal="center" vertical="center"/>
    </xf>
    <xf numFmtId="169" fontId="42" fillId="0" borderId="0" xfId="3" applyNumberFormat="1" applyFont="1" applyBorder="1" applyAlignment="1">
      <alignment horizontal="center" vertical="center"/>
    </xf>
    <xf numFmtId="173" fontId="36" fillId="0" borderId="6" xfId="3" applyNumberFormat="1" applyFont="1" applyBorder="1" applyAlignment="1">
      <alignment horizontal="center" vertical="center"/>
    </xf>
    <xf numFmtId="173" fontId="42" fillId="0" borderId="0" xfId="3" applyNumberFormat="1" applyFont="1" applyBorder="1" applyAlignment="1">
      <alignment horizontal="center" vertical="center"/>
    </xf>
    <xf numFmtId="3" fontId="31" fillId="0" borderId="8" xfId="3" applyNumberFormat="1" applyFont="1" applyBorder="1" applyAlignment="1">
      <alignment horizontal="center" wrapText="1"/>
    </xf>
    <xf numFmtId="3" fontId="31" fillId="0" borderId="8" xfId="3" applyNumberFormat="1" applyFont="1" applyBorder="1" applyAlignment="1">
      <alignment horizontal="left" vertical="center" wrapText="1"/>
    </xf>
    <xf numFmtId="49" fontId="31" fillId="0" borderId="8" xfId="3" applyNumberFormat="1" applyFont="1" applyBorder="1" applyAlignment="1">
      <alignment horizontal="center" vertical="center"/>
    </xf>
    <xf numFmtId="0" fontId="31" fillId="0" borderId="8" xfId="3" applyFont="1" applyBorder="1" applyAlignment="1">
      <alignment vertical="top" wrapText="1"/>
    </xf>
    <xf numFmtId="169" fontId="39" fillId="0" borderId="7" xfId="3" applyNumberFormat="1" applyFont="1" applyBorder="1" applyAlignment="1">
      <alignment horizontal="center" vertical="center" wrapText="1"/>
    </xf>
    <xf numFmtId="169" fontId="39" fillId="0" borderId="6" xfId="3" applyNumberFormat="1" applyFont="1" applyBorder="1" applyAlignment="1">
      <alignment horizontal="center" vertical="center" wrapText="1"/>
    </xf>
    <xf numFmtId="0" fontId="31" fillId="0" borderId="8" xfId="3" applyFont="1" applyBorder="1" applyAlignment="1">
      <alignment horizontal="justify" vertical="center"/>
    </xf>
    <xf numFmtId="0" fontId="31" fillId="0" borderId="8" xfId="3" applyFont="1" applyBorder="1" applyAlignment="1">
      <alignment horizontal="left" wrapText="1"/>
    </xf>
    <xf numFmtId="0" fontId="34" fillId="0" borderId="0" xfId="3" applyFont="1"/>
    <xf numFmtId="0" fontId="34" fillId="0" borderId="0" xfId="3" applyFont="1" applyAlignment="1">
      <alignment horizontal="left" vertical="center"/>
    </xf>
  </cellXfs>
  <cellStyles count="5">
    <cellStyle name="Excel_BuiltIn_Текст пояснення" xfId="4"/>
    <cellStyle name="Гіперпосилання" xfId="1" builtinId="8"/>
    <cellStyle name="Звичайний" xfId="0" builtinId="0"/>
    <cellStyle name="Звичайний 2" xfId="3"/>
    <cellStyle name="Текст пояснення" xfId="2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70C0"/>
      <rgbColor rgb="FFC0C0C0"/>
      <rgbColor rgb="FF808080"/>
      <rgbColor rgb="FF9999FF"/>
      <rgbColor rgb="FF7030A0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B05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7375E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0"/>
  <sheetViews>
    <sheetView topLeftCell="A4" workbookViewId="0">
      <selection activeCell="G19" sqref="G19:K19"/>
    </sheetView>
  </sheetViews>
  <sheetFormatPr defaultRowHeight="15"/>
  <cols>
    <col min="1" max="1" width="8.5703125"/>
    <col min="2" max="2" width="6.42578125"/>
    <col min="3" max="4" width="0" hidden="1"/>
    <col min="5" max="5" width="22.28515625"/>
    <col min="6" max="6" width="33.140625"/>
    <col min="7" max="10" width="22.28515625"/>
    <col min="11" max="11" width="27.140625"/>
    <col min="12" max="12" width="11.140625"/>
    <col min="13" max="13" width="26.28515625"/>
    <col min="14" max="1025" width="8.5703125"/>
  </cols>
  <sheetData>
    <row r="1" spans="1:11" s="1" customFormat="1" ht="18.75">
      <c r="E1" s="2"/>
      <c r="F1" s="2"/>
      <c r="G1" s="2"/>
      <c r="H1" s="2"/>
      <c r="I1" s="2"/>
      <c r="J1" s="2"/>
      <c r="K1" s="2"/>
    </row>
    <row r="2" spans="1:11" s="1" customFormat="1" ht="18.75">
      <c r="E2" s="3"/>
      <c r="F2" s="2"/>
      <c r="G2" s="2"/>
      <c r="H2" s="2"/>
      <c r="I2" s="2"/>
      <c r="J2" s="4" t="s">
        <v>0</v>
      </c>
      <c r="K2" s="3"/>
    </row>
    <row r="3" spans="1:11" s="1" customFormat="1" ht="18.75">
      <c r="E3" s="3"/>
      <c r="F3" s="2"/>
      <c r="G3" s="2"/>
      <c r="H3" s="2"/>
      <c r="I3" s="2"/>
      <c r="J3" s="4" t="s">
        <v>1</v>
      </c>
      <c r="K3" s="3"/>
    </row>
    <row r="4" spans="1:11" s="1" customFormat="1" ht="18.75">
      <c r="E4" s="3"/>
      <c r="F4" s="2"/>
      <c r="G4" s="2"/>
      <c r="H4" s="2"/>
      <c r="I4" s="2"/>
      <c r="J4" s="4" t="s">
        <v>2</v>
      </c>
      <c r="K4" s="3"/>
    </row>
    <row r="5" spans="1:11" s="1" customFormat="1" ht="18.75">
      <c r="E5" s="3"/>
      <c r="F5" s="2"/>
      <c r="G5" s="2"/>
      <c r="H5" s="2"/>
      <c r="I5" s="2"/>
      <c r="J5" s="4" t="s">
        <v>3</v>
      </c>
      <c r="K5" s="3"/>
    </row>
    <row r="6" spans="1:11" s="1" customFormat="1" ht="25.5" customHeight="1">
      <c r="E6" s="141" t="s">
        <v>4</v>
      </c>
      <c r="F6" s="141"/>
      <c r="G6" s="141"/>
      <c r="H6" s="141"/>
      <c r="I6" s="141"/>
      <c r="J6" s="141"/>
      <c r="K6" s="141"/>
    </row>
    <row r="7" spans="1:11" s="1" customFormat="1" ht="18.75">
      <c r="E7" s="5">
        <v>9100000000</v>
      </c>
      <c r="F7" s="2"/>
      <c r="G7" s="2"/>
      <c r="H7" s="2"/>
      <c r="I7" s="2"/>
      <c r="J7" s="2"/>
      <c r="K7" s="2"/>
    </row>
    <row r="8" spans="1:11" s="1" customFormat="1" ht="18.75">
      <c r="E8" s="2" t="s">
        <v>5</v>
      </c>
      <c r="F8" s="2"/>
      <c r="G8" s="2"/>
      <c r="H8" s="2"/>
      <c r="I8" s="2"/>
      <c r="J8" s="2"/>
      <c r="K8" s="2"/>
    </row>
    <row r="9" spans="1:11" s="1" customFormat="1" ht="18.75">
      <c r="E9" s="6"/>
      <c r="F9" s="2"/>
      <c r="G9" s="2"/>
      <c r="H9" s="2"/>
      <c r="I9" s="2"/>
      <c r="J9" s="2"/>
      <c r="K9" s="6" t="s">
        <v>6</v>
      </c>
    </row>
    <row r="10" spans="1:11" s="1" customFormat="1" ht="35.450000000000003" customHeight="1">
      <c r="E10" s="142" t="s">
        <v>7</v>
      </c>
      <c r="F10" s="142" t="s">
        <v>8</v>
      </c>
      <c r="G10" s="7" t="s">
        <v>9</v>
      </c>
      <c r="H10" s="7" t="s">
        <v>10</v>
      </c>
      <c r="I10" s="7" t="s">
        <v>11</v>
      </c>
      <c r="J10" s="7" t="s">
        <v>12</v>
      </c>
      <c r="K10" s="7" t="s">
        <v>13</v>
      </c>
    </row>
    <row r="11" spans="1:11" s="1" customFormat="1" ht="18.75">
      <c r="E11" s="142"/>
      <c r="F11" s="142"/>
      <c r="G11" s="7" t="s">
        <v>14</v>
      </c>
      <c r="H11" s="7" t="s">
        <v>15</v>
      </c>
      <c r="I11" s="7" t="s">
        <v>16</v>
      </c>
      <c r="J11" s="7" t="s">
        <v>16</v>
      </c>
      <c r="K11" s="7" t="s">
        <v>16</v>
      </c>
    </row>
    <row r="12" spans="1:11" s="1" customFormat="1" ht="18.75">
      <c r="E12" s="8">
        <v>1</v>
      </c>
      <c r="F12" s="8">
        <v>2</v>
      </c>
      <c r="G12" s="8">
        <v>3</v>
      </c>
      <c r="H12" s="8">
        <v>4</v>
      </c>
      <c r="I12" s="8">
        <v>5</v>
      </c>
      <c r="J12" s="8">
        <v>6</v>
      </c>
      <c r="K12" s="8">
        <v>7</v>
      </c>
    </row>
    <row r="13" spans="1:11" ht="18.75" customHeight="1">
      <c r="A13" s="1"/>
      <c r="B13" s="1"/>
      <c r="C13" s="1"/>
      <c r="D13" s="1"/>
      <c r="E13" s="142" t="s">
        <v>17</v>
      </c>
      <c r="F13" s="142"/>
      <c r="G13" s="142"/>
      <c r="H13" s="142"/>
      <c r="I13" s="142"/>
      <c r="J13" s="142"/>
      <c r="K13" s="142"/>
    </row>
    <row r="14" spans="1:11" ht="66.75" customHeight="1">
      <c r="A14" s="1"/>
      <c r="B14" s="1"/>
      <c r="C14" s="1"/>
      <c r="D14" s="1"/>
      <c r="E14" s="7" t="s">
        <v>18</v>
      </c>
      <c r="F14" s="9" t="s">
        <v>19</v>
      </c>
      <c r="G14" s="17">
        <f>SUM(G15+G16)</f>
        <v>3349019719</v>
      </c>
      <c r="H14" s="17">
        <f>SUM(H15+H16)</f>
        <v>2755333245</v>
      </c>
      <c r="I14" s="17">
        <f>SUM(I15+I16)</f>
        <v>2528100600</v>
      </c>
      <c r="J14" s="17">
        <f>SUM(J15+J16)</f>
        <v>2685172500</v>
      </c>
      <c r="K14" s="17">
        <f>SUM(K15+K16)</f>
        <v>2805720600</v>
      </c>
    </row>
    <row r="15" spans="1:11" ht="18.75">
      <c r="A15" s="1"/>
      <c r="B15" s="1"/>
      <c r="C15" s="1"/>
      <c r="D15" s="1"/>
      <c r="E15" s="7" t="s">
        <v>20</v>
      </c>
      <c r="F15" s="9" t="s">
        <v>21</v>
      </c>
      <c r="G15" s="17">
        <f>SUM('додаток 2'!E153)</f>
        <v>2629212613</v>
      </c>
      <c r="H15" s="17">
        <f>SUM('додаток 2'!F153)</f>
        <v>2034115257</v>
      </c>
      <c r="I15" s="17">
        <f>SUM('додаток 2'!G153)</f>
        <v>1843504300</v>
      </c>
      <c r="J15" s="17">
        <f>SUM('додаток 2'!H153)</f>
        <v>1973147600</v>
      </c>
      <c r="K15" s="17">
        <f>SUM('додаток 2'!I153)</f>
        <v>2080419500</v>
      </c>
    </row>
    <row r="16" spans="1:11" ht="18.75">
      <c r="A16" s="1"/>
      <c r="B16" s="1"/>
      <c r="C16" s="1"/>
      <c r="D16" s="1"/>
      <c r="E16" s="7" t="s">
        <v>20</v>
      </c>
      <c r="F16" s="9" t="s">
        <v>22</v>
      </c>
      <c r="G16" s="17">
        <f>SUM('додаток 2'!E154)</f>
        <v>719807106</v>
      </c>
      <c r="H16" s="17">
        <f>SUM('додаток 2'!F154)</f>
        <v>721217988</v>
      </c>
      <c r="I16" s="17">
        <f>SUM('додаток 2'!G154)</f>
        <v>684596300</v>
      </c>
      <c r="J16" s="17">
        <f>SUM('додаток 2'!H154)</f>
        <v>712024900</v>
      </c>
      <c r="K16" s="17">
        <f>SUM('додаток 2'!I154)</f>
        <v>725301100</v>
      </c>
    </row>
    <row r="17" spans="1:15" ht="37.5">
      <c r="A17" s="1"/>
      <c r="B17" s="1"/>
      <c r="C17" s="1"/>
      <c r="D17" s="1"/>
      <c r="E17" s="7" t="s">
        <v>23</v>
      </c>
      <c r="F17" s="9" t="s">
        <v>24</v>
      </c>
      <c r="G17" s="17">
        <f>SUM(G18+G19)</f>
        <v>174015812</v>
      </c>
      <c r="H17" s="17">
        <f>SUM(H18+H19)</f>
        <v>76870161</v>
      </c>
      <c r="I17" s="17">
        <f>SUM(I18+I19)</f>
        <v>0</v>
      </c>
      <c r="J17" s="17">
        <f>SUM(J18+J19)</f>
        <v>0</v>
      </c>
      <c r="K17" s="17">
        <f>SUM(K18+K19)</f>
        <v>0</v>
      </c>
    </row>
    <row r="18" spans="1:15" ht="18.75">
      <c r="A18" s="1"/>
      <c r="B18" s="1"/>
      <c r="C18" s="1"/>
      <c r="D18" s="1"/>
      <c r="E18" s="7" t="s">
        <v>20</v>
      </c>
      <c r="F18" s="9" t="s">
        <v>21</v>
      </c>
      <c r="G18" s="17">
        <f>SUM('додаток 3'!F30)</f>
        <v>-363417360</v>
      </c>
      <c r="H18" s="17">
        <f>SUM('додаток 3'!G30)</f>
        <v>-156715425</v>
      </c>
      <c r="I18" s="17">
        <f>SUM('додаток 3'!H30)</f>
        <v>-47366600</v>
      </c>
      <c r="J18" s="17">
        <f>SUM('додаток 3'!I30)</f>
        <v>-46736700</v>
      </c>
      <c r="K18" s="17">
        <f>SUM('додаток 3'!J30)</f>
        <v>-46934700</v>
      </c>
      <c r="L18" s="10"/>
    </row>
    <row r="19" spans="1:15" ht="18.75">
      <c r="A19" s="1"/>
      <c r="B19" s="1"/>
      <c r="C19" s="1"/>
      <c r="D19" s="1"/>
      <c r="E19" s="7" t="s">
        <v>20</v>
      </c>
      <c r="F19" s="9" t="s">
        <v>22</v>
      </c>
      <c r="G19" s="17">
        <f>SUM('додаток 3'!F31)</f>
        <v>537433172</v>
      </c>
      <c r="H19" s="17">
        <f>SUM('додаток 3'!G31)</f>
        <v>233585586</v>
      </c>
      <c r="I19" s="17">
        <f>SUM('додаток 3'!H31)</f>
        <v>47366600</v>
      </c>
      <c r="J19" s="17">
        <f>SUM('додаток 3'!I31)</f>
        <v>46736700</v>
      </c>
      <c r="K19" s="17">
        <f>SUM('додаток 3'!J31)</f>
        <v>46934700</v>
      </c>
    </row>
    <row r="20" spans="1:15" ht="37.5">
      <c r="A20" s="1"/>
      <c r="B20" s="1"/>
      <c r="C20" s="1"/>
      <c r="D20" s="1"/>
      <c r="E20" s="7" t="s">
        <v>25</v>
      </c>
      <c r="F20" s="9" t="s">
        <v>26</v>
      </c>
      <c r="G20" s="17">
        <f>SUM(G21:G22)</f>
        <v>1787052</v>
      </c>
      <c r="H20" s="17">
        <f>SUM(H21:H22)</f>
        <v>2475000</v>
      </c>
      <c r="I20" s="17">
        <f>SUM(I21:I22)</f>
        <v>2570000</v>
      </c>
      <c r="J20" s="17">
        <f>SUM(J21:J22)</f>
        <v>2625000</v>
      </c>
      <c r="K20" s="17">
        <f>SUM(K21:K22)</f>
        <v>2690000</v>
      </c>
      <c r="M20" s="10"/>
    </row>
    <row r="21" spans="1:15" ht="18.75">
      <c r="A21" s="1"/>
      <c r="B21" s="1"/>
      <c r="C21" s="1"/>
      <c r="D21" s="1"/>
      <c r="E21" s="7" t="s">
        <v>20</v>
      </c>
      <c r="F21" s="9" t="s">
        <v>21</v>
      </c>
      <c r="G21" s="17">
        <f>SUM('додаток 8'!E18)</f>
        <v>0</v>
      </c>
      <c r="H21" s="17">
        <f>SUM('додаток 8'!F18)</f>
        <v>0</v>
      </c>
      <c r="I21" s="17">
        <f>SUM('додаток 8'!G18)</f>
        <v>0</v>
      </c>
      <c r="J21" s="17">
        <f>SUM('додаток 8'!H18)</f>
        <v>0</v>
      </c>
      <c r="K21" s="17">
        <f>SUM('додаток 8'!I18)</f>
        <v>0</v>
      </c>
      <c r="M21" s="10"/>
    </row>
    <row r="22" spans="1:15" ht="18.75">
      <c r="A22" s="1"/>
      <c r="B22" s="1"/>
      <c r="C22" s="1"/>
      <c r="D22" s="1"/>
      <c r="E22" s="7" t="s">
        <v>20</v>
      </c>
      <c r="F22" s="9" t="s">
        <v>22</v>
      </c>
      <c r="G22" s="17">
        <v>1787052</v>
      </c>
      <c r="H22" s="17">
        <v>2475000</v>
      </c>
      <c r="I22" s="17">
        <v>2570000</v>
      </c>
      <c r="J22" s="17">
        <v>2625000</v>
      </c>
      <c r="K22" s="17">
        <v>2690000</v>
      </c>
    </row>
    <row r="23" spans="1:15" ht="37.5">
      <c r="A23" s="1"/>
      <c r="B23" s="1"/>
      <c r="C23" s="1"/>
      <c r="D23" s="1"/>
      <c r="E23" s="7" t="s">
        <v>20</v>
      </c>
      <c r="F23" s="9" t="s">
        <v>27</v>
      </c>
      <c r="G23" s="17">
        <f>SUM(G24+G25)</f>
        <v>3524822583</v>
      </c>
      <c r="H23" s="17">
        <f>SUM(H24+H25)</f>
        <v>2834678406</v>
      </c>
      <c r="I23" s="17">
        <f>SUM(I24+I25)</f>
        <v>2530670600</v>
      </c>
      <c r="J23" s="17">
        <f>SUM(J24+J25)</f>
        <v>2687797500</v>
      </c>
      <c r="K23" s="17">
        <f>SUM(K24+K25)</f>
        <v>2808410600</v>
      </c>
      <c r="L23" s="10"/>
    </row>
    <row r="24" spans="1:15" ht="18.75">
      <c r="A24" s="1"/>
      <c r="B24" s="1"/>
      <c r="C24" s="1"/>
      <c r="D24" s="1"/>
      <c r="E24" s="7" t="s">
        <v>20</v>
      </c>
      <c r="F24" s="9" t="s">
        <v>21</v>
      </c>
      <c r="G24" s="17">
        <f t="shared" ref="G24:K25" si="0">SUM(G15+G18+G21)</f>
        <v>2265795253</v>
      </c>
      <c r="H24" s="17">
        <f t="shared" si="0"/>
        <v>1877399832</v>
      </c>
      <c r="I24" s="17">
        <f t="shared" si="0"/>
        <v>1796137700</v>
      </c>
      <c r="J24" s="17">
        <f t="shared" si="0"/>
        <v>1926410900</v>
      </c>
      <c r="K24" s="17">
        <f t="shared" si="0"/>
        <v>2033484800</v>
      </c>
      <c r="L24" s="10"/>
      <c r="M24" s="10"/>
    </row>
    <row r="25" spans="1:15" ht="18.75">
      <c r="A25" s="1"/>
      <c r="B25" s="1"/>
      <c r="C25" s="1"/>
      <c r="D25" s="1"/>
      <c r="E25" s="7" t="s">
        <v>20</v>
      </c>
      <c r="F25" s="9" t="s">
        <v>22</v>
      </c>
      <c r="G25" s="17">
        <f t="shared" si="0"/>
        <v>1259027330</v>
      </c>
      <c r="H25" s="17">
        <f t="shared" si="0"/>
        <v>957278574</v>
      </c>
      <c r="I25" s="17">
        <f t="shared" si="0"/>
        <v>734532900</v>
      </c>
      <c r="J25" s="17">
        <f t="shared" si="0"/>
        <v>761386600</v>
      </c>
      <c r="K25" s="17">
        <f t="shared" si="0"/>
        <v>774925800</v>
      </c>
      <c r="M25" s="10"/>
      <c r="N25" s="10"/>
      <c r="O25" s="10"/>
    </row>
    <row r="26" spans="1:15" ht="36" customHeight="1">
      <c r="A26" s="1"/>
      <c r="B26" s="1"/>
      <c r="C26" s="1"/>
      <c r="D26" s="1"/>
      <c r="E26" s="143" t="s">
        <v>28</v>
      </c>
      <c r="F26" s="143"/>
      <c r="G26" s="143"/>
      <c r="H26" s="143"/>
      <c r="I26" s="143"/>
      <c r="J26" s="143"/>
      <c r="K26" s="143"/>
    </row>
    <row r="27" spans="1:15" ht="78" customHeight="1">
      <c r="A27" s="1"/>
      <c r="B27" s="1"/>
      <c r="C27" s="1"/>
      <c r="D27" s="1"/>
      <c r="E27" s="7" t="s">
        <v>18</v>
      </c>
      <c r="F27" s="9" t="s">
        <v>29</v>
      </c>
      <c r="G27" s="17">
        <f>SUM(G28:G29)</f>
        <v>3515827583</v>
      </c>
      <c r="H27" s="17">
        <f>SUM(H28:H29)</f>
        <v>2823963406</v>
      </c>
      <c r="I27" s="17">
        <f>SUM(I28:I29)</f>
        <v>2519850600</v>
      </c>
      <c r="J27" s="17">
        <f>SUM(J28:J29)</f>
        <v>2676922500</v>
      </c>
      <c r="K27" s="17">
        <f>SUM(K28:K29)</f>
        <v>2797470600</v>
      </c>
    </row>
    <row r="28" spans="1:15" ht="23.25">
      <c r="A28" s="1"/>
      <c r="B28" s="1"/>
      <c r="C28" s="1"/>
      <c r="D28" s="1"/>
      <c r="E28" s="7" t="s">
        <v>20</v>
      </c>
      <c r="F28" s="9" t="s">
        <v>21</v>
      </c>
      <c r="G28" s="17">
        <f>SUM('додаток 6'!E87)</f>
        <v>2257795253</v>
      </c>
      <c r="H28" s="17">
        <f>SUM('додаток 6'!F87)</f>
        <v>1869199832</v>
      </c>
      <c r="I28" s="17">
        <f>SUM('додаток 6'!G87)</f>
        <v>1787887200</v>
      </c>
      <c r="J28" s="17">
        <f>SUM('додаток 6'!H87)</f>
        <v>1918160900</v>
      </c>
      <c r="K28" s="17">
        <f>SUM('додаток 6'!I87)</f>
        <v>2025234800</v>
      </c>
      <c r="M28" s="11"/>
    </row>
    <row r="29" spans="1:15" ht="18.75">
      <c r="A29" s="1"/>
      <c r="B29" s="1"/>
      <c r="C29" s="1"/>
      <c r="D29" s="1"/>
      <c r="E29" s="7" t="s">
        <v>20</v>
      </c>
      <c r="F29" s="9" t="s">
        <v>22</v>
      </c>
      <c r="G29" s="17">
        <f>SUM('додаток 6'!E88)</f>
        <v>1258032330</v>
      </c>
      <c r="H29" s="17">
        <f>SUM('додаток 6'!F88)</f>
        <v>954763574</v>
      </c>
      <c r="I29" s="17">
        <f>SUM('додаток 6'!G88)</f>
        <v>731963400</v>
      </c>
      <c r="J29" s="17">
        <f>SUM('додаток 6'!H88)</f>
        <v>758761600</v>
      </c>
      <c r="K29" s="17">
        <f>SUM('додаток 6'!I88)</f>
        <v>772235800</v>
      </c>
    </row>
    <row r="30" spans="1:15" ht="37.5">
      <c r="A30" s="1"/>
      <c r="B30" s="1"/>
      <c r="C30" s="1"/>
      <c r="D30" s="1"/>
      <c r="E30" s="7" t="s">
        <v>23</v>
      </c>
      <c r="F30" s="9" t="s">
        <v>30</v>
      </c>
      <c r="G30" s="17">
        <f>SUM(G31:G32)</f>
        <v>8995000</v>
      </c>
      <c r="H30" s="17">
        <f>SUM(H31:H32)</f>
        <v>10715000</v>
      </c>
      <c r="I30" s="17">
        <f>SUM(I31:I32)</f>
        <v>10820000</v>
      </c>
      <c r="J30" s="17">
        <f>SUM(J31:J32)</f>
        <v>10875000</v>
      </c>
      <c r="K30" s="17">
        <f>SUM(K31:K32)</f>
        <v>10940000</v>
      </c>
    </row>
    <row r="31" spans="1:15" ht="18.75">
      <c r="A31" s="1"/>
      <c r="B31" s="1"/>
      <c r="C31" s="1"/>
      <c r="D31" s="1"/>
      <c r="E31" s="7" t="s">
        <v>20</v>
      </c>
      <c r="F31" s="9" t="s">
        <v>21</v>
      </c>
      <c r="G31" s="17">
        <f>SUM('додаток 8'!E21)</f>
        <v>8000000</v>
      </c>
      <c r="H31" s="17">
        <f>SUM('додаток 8'!F21)</f>
        <v>8200000</v>
      </c>
      <c r="I31" s="17">
        <f>SUM('додаток 8'!G21)</f>
        <v>8250000</v>
      </c>
      <c r="J31" s="17">
        <f>SUM('додаток 8'!H21)</f>
        <v>8250000</v>
      </c>
      <c r="K31" s="17">
        <f>SUM('додаток 8'!I21)</f>
        <v>8250000</v>
      </c>
    </row>
    <row r="32" spans="1:15" ht="18.75">
      <c r="A32" s="1"/>
      <c r="B32" s="1"/>
      <c r="C32" s="1"/>
      <c r="D32" s="1"/>
      <c r="E32" s="7" t="s">
        <v>20</v>
      </c>
      <c r="F32" s="9" t="s">
        <v>22</v>
      </c>
      <c r="G32" s="17">
        <f>SUM('додаток 8'!E22)</f>
        <v>995000</v>
      </c>
      <c r="H32" s="17">
        <f>SUM('додаток 8'!F22)</f>
        <v>2515000</v>
      </c>
      <c r="I32" s="17">
        <f>SUM('додаток 8'!G22)</f>
        <v>2570000</v>
      </c>
      <c r="J32" s="17">
        <f>SUM('додаток 8'!H22)</f>
        <v>2625000</v>
      </c>
      <c r="K32" s="17">
        <f>SUM('додаток 8'!I22)</f>
        <v>2690000</v>
      </c>
    </row>
    <row r="33" spans="1:11" ht="37.5">
      <c r="A33" s="1"/>
      <c r="B33" s="1"/>
      <c r="C33" s="1"/>
      <c r="D33" s="1"/>
      <c r="E33" s="7" t="s">
        <v>20</v>
      </c>
      <c r="F33" s="9" t="s">
        <v>31</v>
      </c>
      <c r="G33" s="17">
        <f>SUM(G34:G35)</f>
        <v>3524822583</v>
      </c>
      <c r="H33" s="17">
        <f>SUM(H34:H35)</f>
        <v>2834678406</v>
      </c>
      <c r="I33" s="17">
        <f>SUM(I34:I35)</f>
        <v>2530670600</v>
      </c>
      <c r="J33" s="17">
        <f>SUM(J34:J35)</f>
        <v>2687797500</v>
      </c>
      <c r="K33" s="17">
        <f>SUM(K34:K35)</f>
        <v>2808410600</v>
      </c>
    </row>
    <row r="34" spans="1:11" ht="18.75">
      <c r="A34" s="1"/>
      <c r="B34" s="1"/>
      <c r="C34" s="1"/>
      <c r="D34" s="1"/>
      <c r="E34" s="7" t="s">
        <v>20</v>
      </c>
      <c r="F34" s="9" t="s">
        <v>21</v>
      </c>
      <c r="G34" s="17">
        <f t="shared" ref="G34:K35" si="1">SUM(G28+G31)</f>
        <v>2265795253</v>
      </c>
      <c r="H34" s="17">
        <f t="shared" si="1"/>
        <v>1877399832</v>
      </c>
      <c r="I34" s="17">
        <f t="shared" si="1"/>
        <v>1796137200</v>
      </c>
      <c r="J34" s="17">
        <f t="shared" si="1"/>
        <v>1926410900</v>
      </c>
      <c r="K34" s="17">
        <f t="shared" si="1"/>
        <v>2033484800</v>
      </c>
    </row>
    <row r="35" spans="1:11" ht="18.75">
      <c r="A35" s="1"/>
      <c r="B35" s="1"/>
      <c r="C35" s="1"/>
      <c r="D35" s="1"/>
      <c r="E35" s="7" t="s">
        <v>20</v>
      </c>
      <c r="F35" s="9" t="s">
        <v>22</v>
      </c>
      <c r="G35" s="17">
        <f t="shared" si="1"/>
        <v>1259027330</v>
      </c>
      <c r="H35" s="17">
        <f t="shared" si="1"/>
        <v>957278574</v>
      </c>
      <c r="I35" s="17">
        <f t="shared" si="1"/>
        <v>734533400</v>
      </c>
      <c r="J35" s="17">
        <f t="shared" si="1"/>
        <v>761386600</v>
      </c>
      <c r="K35" s="17">
        <f t="shared" si="1"/>
        <v>774925800</v>
      </c>
    </row>
    <row r="36" spans="1:11" ht="18.75">
      <c r="E36" s="12"/>
    </row>
    <row r="37" spans="1:11" ht="18.75">
      <c r="E37" s="12"/>
    </row>
    <row r="38" spans="1:11" ht="2.25" customHeight="1">
      <c r="E38" s="12"/>
    </row>
    <row r="39" spans="1:11" ht="25.5" customHeight="1">
      <c r="E39" s="140" t="s">
        <v>241</v>
      </c>
      <c r="F39" s="140"/>
      <c r="G39" s="140"/>
      <c r="H39" s="97"/>
      <c r="I39" s="97"/>
      <c r="J39" s="97"/>
      <c r="K39" s="97" t="s">
        <v>242</v>
      </c>
    </row>
    <row r="40" spans="1:11" ht="9.75" hidden="1" customHeight="1">
      <c r="E40" s="13" t="s">
        <v>32</v>
      </c>
    </row>
  </sheetData>
  <mergeCells count="6">
    <mergeCell ref="E39:G39"/>
    <mergeCell ref="E6:K6"/>
    <mergeCell ref="E10:E11"/>
    <mergeCell ref="F10:F11"/>
    <mergeCell ref="E13:K13"/>
    <mergeCell ref="E26:K26"/>
  </mergeCells>
  <pageMargins left="1.1811023622047245" right="0.59055118110236227" top="0.35433070866141736" bottom="0.74803149606299213" header="0.51181102362204722" footer="0.51181102362204722"/>
  <pageSetup paperSize="9" scale="55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M157"/>
  <sheetViews>
    <sheetView topLeftCell="A16" zoomScale="80" zoomScaleNormal="80" workbookViewId="0">
      <selection activeCell="E152" sqref="E152:I152"/>
    </sheetView>
  </sheetViews>
  <sheetFormatPr defaultRowHeight="15"/>
  <cols>
    <col min="1" max="1" width="8.5703125" style="99"/>
    <col min="2" max="2" width="0.7109375" style="99"/>
    <col min="3" max="3" width="18.140625" style="138"/>
    <col min="4" max="4" width="44.42578125" style="138"/>
    <col min="5" max="9" width="17.5703125" style="139" customWidth="1"/>
    <col min="10" max="10" width="8.5703125" style="99"/>
    <col min="11" max="11" width="18.7109375" style="99"/>
    <col min="12" max="13" width="21.7109375" style="99"/>
    <col min="14" max="1025" width="8.5703125" style="99"/>
    <col min="1026" max="16384" width="9.140625" style="99"/>
  </cols>
  <sheetData>
    <row r="1" spans="1:9" ht="18.75">
      <c r="C1" s="100"/>
      <c r="D1" s="100"/>
      <c r="E1" s="101"/>
      <c r="F1" s="101"/>
      <c r="G1" s="101"/>
      <c r="H1" s="101"/>
      <c r="I1" s="101"/>
    </row>
    <row r="2" spans="1:9" ht="18.75">
      <c r="C2" s="100"/>
      <c r="D2" s="100"/>
      <c r="E2" s="101"/>
      <c r="F2" s="101"/>
      <c r="G2" s="101"/>
      <c r="H2" s="101"/>
      <c r="I2" s="101"/>
    </row>
    <row r="3" spans="1:9" ht="18.75">
      <c r="B3" s="102"/>
      <c r="C3" s="103"/>
      <c r="D3" s="100"/>
      <c r="E3" s="101"/>
      <c r="F3" s="101"/>
      <c r="G3" s="101"/>
      <c r="H3" s="104" t="s">
        <v>33</v>
      </c>
      <c r="I3" s="104"/>
    </row>
    <row r="4" spans="1:9" ht="18.75">
      <c r="B4" s="102"/>
      <c r="C4" s="103"/>
      <c r="D4" s="100"/>
      <c r="E4" s="101"/>
      <c r="F4" s="101"/>
      <c r="G4" s="101"/>
      <c r="H4" s="104" t="s">
        <v>1</v>
      </c>
      <c r="I4" s="104"/>
    </row>
    <row r="5" spans="1:9" ht="18.75">
      <c r="B5" s="102"/>
      <c r="C5" s="103"/>
      <c r="D5" s="100"/>
      <c r="E5" s="101"/>
      <c r="F5" s="101"/>
      <c r="G5" s="101"/>
      <c r="H5" s="104" t="s">
        <v>2</v>
      </c>
      <c r="I5" s="104"/>
    </row>
    <row r="6" spans="1:9" ht="18.75">
      <c r="B6" s="102"/>
      <c r="C6" s="103"/>
      <c r="D6" s="100"/>
      <c r="E6" s="101"/>
      <c r="F6" s="101"/>
      <c r="G6" s="101"/>
      <c r="H6" s="104" t="s">
        <v>34</v>
      </c>
      <c r="I6" s="104"/>
    </row>
    <row r="7" spans="1:9" ht="18.75">
      <c r="B7" s="105"/>
      <c r="C7" s="106"/>
      <c r="D7" s="100"/>
      <c r="E7" s="101"/>
      <c r="F7" s="101"/>
      <c r="G7" s="101"/>
      <c r="H7" s="101"/>
      <c r="I7" s="101"/>
    </row>
    <row r="8" spans="1:9" ht="18.75">
      <c r="B8" s="105"/>
      <c r="C8" s="147" t="s">
        <v>35</v>
      </c>
      <c r="D8" s="147"/>
      <c r="E8" s="147"/>
      <c r="F8" s="147"/>
      <c r="G8" s="147"/>
      <c r="H8" s="147"/>
      <c r="I8" s="147"/>
    </row>
    <row r="9" spans="1:9" ht="18.75">
      <c r="C9" s="107">
        <v>9100000000</v>
      </c>
      <c r="D9" s="100"/>
      <c r="E9" s="101"/>
      <c r="F9" s="101"/>
      <c r="G9" s="101"/>
      <c r="H9" s="101"/>
      <c r="I9" s="101"/>
    </row>
    <row r="10" spans="1:9" ht="18.75">
      <c r="C10" s="100" t="s">
        <v>5</v>
      </c>
      <c r="D10" s="100"/>
      <c r="E10" s="101"/>
      <c r="F10" s="101"/>
      <c r="G10" s="101"/>
      <c r="H10" s="101"/>
      <c r="I10" s="101"/>
    </row>
    <row r="11" spans="1:9" ht="18.75">
      <c r="C11" s="108"/>
      <c r="D11" s="100"/>
      <c r="E11" s="101"/>
      <c r="F11" s="101"/>
      <c r="G11" s="101"/>
      <c r="H11" s="101"/>
      <c r="I11" s="109" t="s">
        <v>6</v>
      </c>
    </row>
    <row r="12" spans="1:9" s="110" customFormat="1" ht="21" customHeight="1">
      <c r="C12" s="148" t="s">
        <v>36</v>
      </c>
      <c r="D12" s="148" t="s">
        <v>37</v>
      </c>
      <c r="E12" s="111" t="s">
        <v>9</v>
      </c>
      <c r="F12" s="111" t="s">
        <v>10</v>
      </c>
      <c r="G12" s="111" t="s">
        <v>11</v>
      </c>
      <c r="H12" s="111" t="s">
        <v>12</v>
      </c>
      <c r="I12" s="111" t="s">
        <v>13</v>
      </c>
    </row>
    <row r="13" spans="1:9" s="110" customFormat="1" ht="37.5">
      <c r="C13" s="148"/>
      <c r="D13" s="148"/>
      <c r="E13" s="111" t="s">
        <v>14</v>
      </c>
      <c r="F13" s="111" t="s">
        <v>15</v>
      </c>
      <c r="G13" s="111" t="s">
        <v>16</v>
      </c>
      <c r="H13" s="111" t="s">
        <v>16</v>
      </c>
      <c r="I13" s="111" t="s">
        <v>16</v>
      </c>
    </row>
    <row r="14" spans="1:9" ht="18.75">
      <c r="A14" s="110"/>
      <c r="B14" s="110"/>
      <c r="C14" s="112">
        <v>1</v>
      </c>
      <c r="D14" s="112">
        <v>2</v>
      </c>
      <c r="E14" s="113">
        <v>3</v>
      </c>
      <c r="F14" s="113">
        <v>4</v>
      </c>
      <c r="G14" s="113">
        <v>5</v>
      </c>
      <c r="H14" s="113">
        <v>6</v>
      </c>
      <c r="I14" s="113">
        <v>7</v>
      </c>
    </row>
    <row r="15" spans="1:9" ht="18.75" customHeight="1">
      <c r="A15" s="110"/>
      <c r="B15" s="110"/>
      <c r="C15" s="149" t="s">
        <v>38</v>
      </c>
      <c r="D15" s="149"/>
      <c r="E15" s="149"/>
      <c r="F15" s="149"/>
      <c r="G15" s="149"/>
      <c r="H15" s="149"/>
      <c r="I15" s="149"/>
    </row>
    <row r="16" spans="1:9" s="114" customFormat="1" ht="40.5" customHeight="1">
      <c r="C16" s="112" t="s">
        <v>20</v>
      </c>
      <c r="D16" s="115" t="s">
        <v>39</v>
      </c>
      <c r="E16" s="113"/>
      <c r="F16" s="113"/>
      <c r="G16" s="113"/>
      <c r="H16" s="113"/>
      <c r="I16" s="113"/>
    </row>
    <row r="17" spans="1:11" ht="37.5">
      <c r="A17" s="114"/>
      <c r="B17" s="114"/>
      <c r="C17" s="112">
        <v>10000000</v>
      </c>
      <c r="D17" s="116" t="s">
        <v>40</v>
      </c>
      <c r="E17" s="117">
        <f>E18+E33</f>
        <v>956145697</v>
      </c>
      <c r="F17" s="117">
        <f>F18+F33</f>
        <v>1024178500</v>
      </c>
      <c r="G17" s="117">
        <f>G18+G33</f>
        <v>1170721100</v>
      </c>
      <c r="H17" s="117">
        <f>H18+H33</f>
        <v>1238465300</v>
      </c>
      <c r="I17" s="117">
        <f>I18+I33</f>
        <v>1273059700</v>
      </c>
      <c r="K17" s="118"/>
    </row>
    <row r="18" spans="1:11" ht="56.25">
      <c r="A18" s="114"/>
      <c r="B18" s="114"/>
      <c r="C18" s="112">
        <v>11000000</v>
      </c>
      <c r="D18" s="116" t="s">
        <v>41</v>
      </c>
      <c r="E18" s="119">
        <f>E19+E25</f>
        <v>907475395</v>
      </c>
      <c r="F18" s="119">
        <f>F19+F25</f>
        <v>976664500</v>
      </c>
      <c r="G18" s="119">
        <f>G19+G25</f>
        <v>1115300100</v>
      </c>
      <c r="H18" s="119">
        <f>H19+H25</f>
        <v>1183044300</v>
      </c>
      <c r="I18" s="119">
        <f>I19+I25</f>
        <v>1217638700</v>
      </c>
    </row>
    <row r="19" spans="1:11" ht="37.5">
      <c r="A19" s="114"/>
      <c r="B19" s="114"/>
      <c r="C19" s="112">
        <v>11010000</v>
      </c>
      <c r="D19" s="116" t="s">
        <v>42</v>
      </c>
      <c r="E19" s="119">
        <f>SUM(E20:E24)</f>
        <v>823589647</v>
      </c>
      <c r="F19" s="119">
        <f>SUM(F20:F24)</f>
        <v>907744500</v>
      </c>
      <c r="G19" s="119">
        <f>SUM(G20:G24)</f>
        <v>1026590100</v>
      </c>
      <c r="H19" s="119">
        <f>SUM(H20:H24)</f>
        <v>1094194300</v>
      </c>
      <c r="I19" s="119">
        <f>SUM(I20:I24)</f>
        <v>1128628700</v>
      </c>
    </row>
    <row r="20" spans="1:11" s="110" customFormat="1" ht="74.25" customHeight="1">
      <c r="C20" s="112">
        <v>11010100</v>
      </c>
      <c r="D20" s="116" t="s">
        <v>43</v>
      </c>
      <c r="E20" s="119">
        <v>737370138</v>
      </c>
      <c r="F20" s="119">
        <f>814218000</f>
        <v>814218000</v>
      </c>
      <c r="G20" s="119">
        <f>919123600+500</f>
        <v>919124100</v>
      </c>
      <c r="H20" s="119">
        <f>980457800+500</f>
        <v>980458300</v>
      </c>
      <c r="I20" s="119">
        <f>1010480200-500</f>
        <v>1010479700</v>
      </c>
    </row>
    <row r="21" spans="1:11" s="110" customFormat="1" ht="111" customHeight="1">
      <c r="C21" s="112">
        <v>11010200</v>
      </c>
      <c r="D21" s="116" t="s">
        <v>44</v>
      </c>
      <c r="E21" s="119">
        <v>53151350</v>
      </c>
      <c r="F21" s="119">
        <v>58378000</v>
      </c>
      <c r="G21" s="119">
        <v>66252000</v>
      </c>
      <c r="H21" s="119">
        <v>70118000</v>
      </c>
      <c r="I21" s="119">
        <v>72839000</v>
      </c>
    </row>
    <row r="22" spans="1:11" s="110" customFormat="1" ht="75">
      <c r="C22" s="112">
        <v>11010400</v>
      </c>
      <c r="D22" s="116" t="s">
        <v>45</v>
      </c>
      <c r="E22" s="119">
        <v>22253466</v>
      </c>
      <c r="F22" s="119">
        <v>22380000</v>
      </c>
      <c r="G22" s="119">
        <v>27739000</v>
      </c>
      <c r="H22" s="119">
        <v>29357000</v>
      </c>
      <c r="I22" s="119">
        <v>30496000</v>
      </c>
    </row>
    <row r="23" spans="1:11" s="110" customFormat="1" ht="60" customHeight="1">
      <c r="C23" s="112">
        <v>11010500</v>
      </c>
      <c r="D23" s="116" t="s">
        <v>46</v>
      </c>
      <c r="E23" s="119">
        <v>10809653</v>
      </c>
      <c r="F23" s="119">
        <f>12768500</f>
        <v>12768500</v>
      </c>
      <c r="G23" s="119">
        <v>13475000</v>
      </c>
      <c r="H23" s="119">
        <v>14261000</v>
      </c>
      <c r="I23" s="119">
        <v>14814000</v>
      </c>
    </row>
    <row r="24" spans="1:11" s="110" customFormat="1" ht="75">
      <c r="C24" s="112" t="s">
        <v>47</v>
      </c>
      <c r="D24" s="116" t="s">
        <v>48</v>
      </c>
      <c r="E24" s="119">
        <v>5040</v>
      </c>
      <c r="F24" s="119"/>
      <c r="G24" s="119"/>
      <c r="H24" s="119"/>
      <c r="I24" s="119"/>
    </row>
    <row r="25" spans="1:11" s="114" customFormat="1" ht="24" customHeight="1">
      <c r="C25" s="112">
        <v>11020000</v>
      </c>
      <c r="D25" s="116" t="s">
        <v>49</v>
      </c>
      <c r="E25" s="119">
        <f>SUM(E26:E32)</f>
        <v>83885748</v>
      </c>
      <c r="F25" s="119">
        <f>SUM(F26:F32)</f>
        <v>68920000</v>
      </c>
      <c r="G25" s="119">
        <f>SUM(G26:G32)</f>
        <v>88710000</v>
      </c>
      <c r="H25" s="119">
        <f>SUM(H26:H32)</f>
        <v>88850000</v>
      </c>
      <c r="I25" s="119">
        <f>SUM(I26:I32)</f>
        <v>89010000</v>
      </c>
    </row>
    <row r="26" spans="1:11" s="110" customFormat="1" ht="56.25">
      <c r="C26" s="112">
        <v>11020200</v>
      </c>
      <c r="D26" s="116" t="s">
        <v>50</v>
      </c>
      <c r="E26" s="119">
        <v>627570</v>
      </c>
      <c r="F26" s="119">
        <v>720000</v>
      </c>
      <c r="G26" s="119">
        <v>1310000</v>
      </c>
      <c r="H26" s="119">
        <v>1350000</v>
      </c>
      <c r="I26" s="119">
        <v>1400000</v>
      </c>
    </row>
    <row r="27" spans="1:11" ht="56.25">
      <c r="A27" s="110"/>
      <c r="B27" s="110"/>
      <c r="C27" s="112">
        <v>11020300</v>
      </c>
      <c r="D27" s="116" t="s">
        <v>51</v>
      </c>
      <c r="E27" s="119">
        <v>9275293</v>
      </c>
      <c r="F27" s="119">
        <f>7695000</f>
        <v>7695000</v>
      </c>
      <c r="G27" s="119">
        <v>9495000</v>
      </c>
      <c r="H27" s="120">
        <v>9495000</v>
      </c>
      <c r="I27" s="119">
        <v>9495000</v>
      </c>
    </row>
    <row r="28" spans="1:11" ht="37.5">
      <c r="A28" s="110"/>
      <c r="B28" s="110"/>
      <c r="C28" s="112">
        <v>11020500</v>
      </c>
      <c r="D28" s="116" t="s">
        <v>52</v>
      </c>
      <c r="E28" s="119">
        <v>4557730</v>
      </c>
      <c r="F28" s="119">
        <v>3322000</v>
      </c>
      <c r="G28" s="119">
        <v>4099000</v>
      </c>
      <c r="H28" s="120">
        <v>4099000</v>
      </c>
      <c r="I28" s="119">
        <v>4099000</v>
      </c>
    </row>
    <row r="29" spans="1:11" ht="75.75" customHeight="1">
      <c r="A29" s="110"/>
      <c r="B29" s="110"/>
      <c r="C29" s="112">
        <v>11020700</v>
      </c>
      <c r="D29" s="116" t="s">
        <v>53</v>
      </c>
      <c r="E29" s="119">
        <v>112580</v>
      </c>
      <c r="F29" s="119">
        <v>93000</v>
      </c>
      <c r="G29" s="119">
        <v>116000</v>
      </c>
      <c r="H29" s="120">
        <v>116000</v>
      </c>
      <c r="I29" s="119">
        <v>116000</v>
      </c>
    </row>
    <row r="30" spans="1:11" ht="75">
      <c r="A30" s="110"/>
      <c r="B30" s="110"/>
      <c r="C30" s="112">
        <v>11020900</v>
      </c>
      <c r="D30" s="116" t="s">
        <v>54</v>
      </c>
      <c r="E30" s="119">
        <v>46861</v>
      </c>
      <c r="F30" s="119"/>
      <c r="G30" s="119"/>
      <c r="H30" s="120"/>
      <c r="I30" s="119"/>
    </row>
    <row r="31" spans="1:11" ht="56.25">
      <c r="A31" s="110"/>
      <c r="B31" s="110"/>
      <c r="C31" s="112">
        <v>11021000</v>
      </c>
      <c r="D31" s="116" t="s">
        <v>55</v>
      </c>
      <c r="E31" s="119">
        <v>69067393</v>
      </c>
      <c r="F31" s="119">
        <f>56925000</f>
        <v>56925000</v>
      </c>
      <c r="G31" s="119">
        <v>73490000</v>
      </c>
      <c r="H31" s="120">
        <v>73590000</v>
      </c>
      <c r="I31" s="119">
        <v>73700000</v>
      </c>
    </row>
    <row r="32" spans="1:11" ht="96" customHeight="1">
      <c r="A32" s="110"/>
      <c r="B32" s="110"/>
      <c r="C32" s="112">
        <v>11021600</v>
      </c>
      <c r="D32" s="116" t="s">
        <v>56</v>
      </c>
      <c r="E32" s="119">
        <v>198321</v>
      </c>
      <c r="F32" s="119">
        <v>165000</v>
      </c>
      <c r="G32" s="119">
        <v>200000</v>
      </c>
      <c r="H32" s="120">
        <v>200000</v>
      </c>
      <c r="I32" s="119">
        <v>200000</v>
      </c>
    </row>
    <row r="33" spans="1:11" s="114" customFormat="1" ht="56.25">
      <c r="C33" s="112">
        <v>13000000</v>
      </c>
      <c r="D33" s="116" t="s">
        <v>57</v>
      </c>
      <c r="E33" s="119">
        <f>E34+E38+E43</f>
        <v>48670302</v>
      </c>
      <c r="F33" s="119">
        <f>F34+F38+F43</f>
        <v>47514000</v>
      </c>
      <c r="G33" s="119">
        <f>G34+G38+G43</f>
        <v>55421000</v>
      </c>
      <c r="H33" s="119">
        <f>H34+H38+H43</f>
        <v>55421000</v>
      </c>
      <c r="I33" s="119">
        <f>I34+I38+I43</f>
        <v>55421000</v>
      </c>
    </row>
    <row r="34" spans="1:11" ht="37.5">
      <c r="A34" s="114"/>
      <c r="B34" s="114"/>
      <c r="C34" s="112">
        <v>13020000</v>
      </c>
      <c r="D34" s="116" t="s">
        <v>58</v>
      </c>
      <c r="E34" s="119">
        <f>SUM(E35:E37)</f>
        <v>9424998</v>
      </c>
      <c r="F34" s="119">
        <f>SUM(F35:F37)</f>
        <v>9300000</v>
      </c>
      <c r="G34" s="119">
        <f>SUM(G35:G37)</f>
        <v>9510000</v>
      </c>
      <c r="H34" s="119">
        <f>SUM(H35:H37)</f>
        <v>9510000</v>
      </c>
      <c r="I34" s="119">
        <f>SUM(I35:I37)</f>
        <v>9510000</v>
      </c>
    </row>
    <row r="35" spans="1:11" s="110" customFormat="1" ht="93.75">
      <c r="C35" s="112">
        <v>13020100</v>
      </c>
      <c r="D35" s="116" t="s">
        <v>59</v>
      </c>
      <c r="E35" s="119">
        <v>8223663</v>
      </c>
      <c r="F35" s="119">
        <v>8100000</v>
      </c>
      <c r="G35" s="119">
        <v>8280000</v>
      </c>
      <c r="H35" s="120">
        <v>8280000</v>
      </c>
      <c r="I35" s="120">
        <v>8280000</v>
      </c>
    </row>
    <row r="36" spans="1:11" s="110" customFormat="1" ht="56.25">
      <c r="C36" s="112">
        <v>13020300</v>
      </c>
      <c r="D36" s="116" t="s">
        <v>60</v>
      </c>
      <c r="E36" s="119">
        <v>279927</v>
      </c>
      <c r="F36" s="119">
        <v>275000</v>
      </c>
      <c r="G36" s="119">
        <v>282000</v>
      </c>
      <c r="H36" s="120">
        <v>282000</v>
      </c>
      <c r="I36" s="120">
        <v>282000</v>
      </c>
    </row>
    <row r="37" spans="1:11" s="110" customFormat="1" ht="75">
      <c r="C37" s="112">
        <v>13020400</v>
      </c>
      <c r="D37" s="116" t="s">
        <v>61</v>
      </c>
      <c r="E37" s="119">
        <v>921408</v>
      </c>
      <c r="F37" s="119">
        <v>925000</v>
      </c>
      <c r="G37" s="119">
        <v>948000</v>
      </c>
      <c r="H37" s="120">
        <v>948000</v>
      </c>
      <c r="I37" s="120">
        <v>948000</v>
      </c>
    </row>
    <row r="38" spans="1:11" s="114" customFormat="1" ht="56.25">
      <c r="C38" s="112">
        <v>13030000</v>
      </c>
      <c r="D38" s="116" t="s">
        <v>62</v>
      </c>
      <c r="E38" s="119">
        <f>SUM(E39:E42)</f>
        <v>39222027</v>
      </c>
      <c r="F38" s="119">
        <f>SUM(F39:F42)</f>
        <v>38214000</v>
      </c>
      <c r="G38" s="119">
        <f>SUM(G39:G42)</f>
        <v>45911000</v>
      </c>
      <c r="H38" s="119">
        <f>SUM(H39:H42)</f>
        <v>45911000</v>
      </c>
      <c r="I38" s="119">
        <f>SUM(I39:I42)</f>
        <v>45911000</v>
      </c>
    </row>
    <row r="39" spans="1:11" s="110" customFormat="1" ht="75">
      <c r="C39" s="112">
        <v>13030100</v>
      </c>
      <c r="D39" s="116" t="s">
        <v>63</v>
      </c>
      <c r="E39" s="119">
        <v>10594058</v>
      </c>
      <c r="F39" s="119">
        <v>10550000</v>
      </c>
      <c r="G39" s="119">
        <v>10600000</v>
      </c>
      <c r="H39" s="120">
        <v>10600000</v>
      </c>
      <c r="I39" s="120">
        <v>10600000</v>
      </c>
    </row>
    <row r="40" spans="1:11" ht="37.5">
      <c r="A40" s="110"/>
      <c r="B40" s="110"/>
      <c r="C40" s="112">
        <v>13030700</v>
      </c>
      <c r="D40" s="116" t="s">
        <v>64</v>
      </c>
      <c r="E40" s="119">
        <v>18996246</v>
      </c>
      <c r="F40" s="119">
        <f>19100000</f>
        <v>19100000</v>
      </c>
      <c r="G40" s="119">
        <v>22795000</v>
      </c>
      <c r="H40" s="120">
        <v>22795000</v>
      </c>
      <c r="I40" s="120">
        <v>22795000</v>
      </c>
    </row>
    <row r="41" spans="1:11" ht="56.25">
      <c r="A41" s="110"/>
      <c r="B41" s="110"/>
      <c r="C41" s="112">
        <v>13030800</v>
      </c>
      <c r="D41" s="116" t="s">
        <v>65</v>
      </c>
      <c r="E41" s="119">
        <v>9572776</v>
      </c>
      <c r="F41" s="119">
        <f>8500000</f>
        <v>8500000</v>
      </c>
      <c r="G41" s="119">
        <v>12445000</v>
      </c>
      <c r="H41" s="120">
        <v>12445000</v>
      </c>
      <c r="I41" s="120">
        <v>12445000</v>
      </c>
    </row>
    <row r="42" spans="1:11" ht="56.25">
      <c r="A42" s="110"/>
      <c r="B42" s="110"/>
      <c r="C42" s="112">
        <v>13030900</v>
      </c>
      <c r="D42" s="116" t="s">
        <v>66</v>
      </c>
      <c r="E42" s="119">
        <v>58947</v>
      </c>
      <c r="F42" s="119">
        <v>64000</v>
      </c>
      <c r="G42" s="119">
        <v>71000</v>
      </c>
      <c r="H42" s="120">
        <v>71000</v>
      </c>
      <c r="I42" s="120">
        <v>71000</v>
      </c>
    </row>
    <row r="43" spans="1:11" ht="37.5">
      <c r="A43" s="110"/>
      <c r="B43" s="110"/>
      <c r="C43" s="112">
        <v>13070200</v>
      </c>
      <c r="D43" s="116" t="s">
        <v>244</v>
      </c>
      <c r="E43" s="119">
        <v>23277</v>
      </c>
      <c r="F43" s="119"/>
      <c r="G43" s="119"/>
      <c r="H43" s="120"/>
      <c r="I43" s="120"/>
    </row>
    <row r="44" spans="1:11" s="121" customFormat="1" ht="37.5">
      <c r="C44" s="112">
        <v>20000000</v>
      </c>
      <c r="D44" s="116" t="s">
        <v>67</v>
      </c>
      <c r="E44" s="122">
        <f>E45+E51+E65</f>
        <v>42692462</v>
      </c>
      <c r="F44" s="117">
        <f>F45+F51+F65</f>
        <v>40627000</v>
      </c>
      <c r="G44" s="117">
        <f>G45+G51+G65</f>
        <v>42891800</v>
      </c>
      <c r="H44" s="117">
        <f>H45+H51+H65</f>
        <v>44375500</v>
      </c>
      <c r="I44" s="117">
        <f>I45+I51+I65</f>
        <v>45124500</v>
      </c>
      <c r="K44" s="123">
        <f>42692463-E44</f>
        <v>1</v>
      </c>
    </row>
    <row r="45" spans="1:11" s="114" customFormat="1" ht="37.5">
      <c r="C45" s="112">
        <v>21000000</v>
      </c>
      <c r="D45" s="116" t="s">
        <v>68</v>
      </c>
      <c r="E45" s="119">
        <f>E46+E48+E49</f>
        <v>591498</v>
      </c>
      <c r="F45" s="119">
        <f>F46+F48+F49</f>
        <v>132000</v>
      </c>
      <c r="G45" s="119">
        <f>G46+G48+G49</f>
        <v>430000</v>
      </c>
      <c r="H45" s="119">
        <f>H46+H48+H49</f>
        <v>450000</v>
      </c>
      <c r="I45" s="119">
        <f>I46+I48+I49</f>
        <v>460000</v>
      </c>
    </row>
    <row r="46" spans="1:11" s="114" customFormat="1" ht="161.25" customHeight="1">
      <c r="C46" s="112">
        <v>21010000</v>
      </c>
      <c r="D46" s="116" t="s">
        <v>69</v>
      </c>
      <c r="E46" s="119">
        <f>E47</f>
        <v>126987</v>
      </c>
      <c r="F46" s="119">
        <f>F47</f>
        <v>127000</v>
      </c>
      <c r="G46" s="119">
        <f>G47</f>
        <v>430000</v>
      </c>
      <c r="H46" s="119">
        <f>H47</f>
        <v>450000</v>
      </c>
      <c r="I46" s="119">
        <f>I47</f>
        <v>460000</v>
      </c>
    </row>
    <row r="47" spans="1:11" s="110" customFormat="1" ht="77.25" customHeight="1">
      <c r="C47" s="112">
        <v>21010300</v>
      </c>
      <c r="D47" s="116" t="s">
        <v>70</v>
      </c>
      <c r="E47" s="119">
        <v>126987</v>
      </c>
      <c r="F47" s="119">
        <v>127000</v>
      </c>
      <c r="G47" s="119">
        <v>430000</v>
      </c>
      <c r="H47" s="120">
        <v>450000</v>
      </c>
      <c r="I47" s="119">
        <v>460000</v>
      </c>
    </row>
    <row r="48" spans="1:11" ht="37.5">
      <c r="A48" s="110"/>
      <c r="B48" s="110"/>
      <c r="C48" s="112">
        <v>21050000</v>
      </c>
      <c r="D48" s="116" t="s">
        <v>71</v>
      </c>
      <c r="E48" s="119">
        <v>259738</v>
      </c>
      <c r="F48" s="119"/>
      <c r="G48" s="119"/>
      <c r="H48" s="120"/>
      <c r="I48" s="120"/>
    </row>
    <row r="49" spans="1:9" s="114" customFormat="1" ht="18.75">
      <c r="C49" s="112">
        <v>21080000</v>
      </c>
      <c r="D49" s="116" t="s">
        <v>72</v>
      </c>
      <c r="E49" s="119">
        <f>E50</f>
        <v>204773</v>
      </c>
      <c r="F49" s="119">
        <f>F50</f>
        <v>5000</v>
      </c>
      <c r="G49" s="119">
        <f>G50</f>
        <v>0</v>
      </c>
      <c r="H49" s="119">
        <f>H50</f>
        <v>0</v>
      </c>
      <c r="I49" s="119">
        <f>I50</f>
        <v>0</v>
      </c>
    </row>
    <row r="50" spans="1:9" s="110" customFormat="1" ht="18.75">
      <c r="C50" s="112">
        <v>21080500</v>
      </c>
      <c r="D50" s="116" t="s">
        <v>73</v>
      </c>
      <c r="E50" s="119">
        <v>204773</v>
      </c>
      <c r="F50" s="119">
        <v>5000</v>
      </c>
      <c r="G50" s="119"/>
      <c r="H50" s="120"/>
      <c r="I50" s="120"/>
    </row>
    <row r="51" spans="1:9" s="114" customFormat="1" ht="60.75" customHeight="1">
      <c r="C51" s="112">
        <v>22000000</v>
      </c>
      <c r="D51" s="116" t="s">
        <v>74</v>
      </c>
      <c r="E51" s="119">
        <f>E52+E62+E64</f>
        <v>39352000</v>
      </c>
      <c r="F51" s="119">
        <f>F52+F62+F64</f>
        <v>37684000</v>
      </c>
      <c r="G51" s="119">
        <f>G52+G62+G64</f>
        <v>39261800</v>
      </c>
      <c r="H51" s="119">
        <f>H52+H62+H64</f>
        <v>40725500</v>
      </c>
      <c r="I51" s="119">
        <f>I52+I62+I64</f>
        <v>41464500</v>
      </c>
    </row>
    <row r="52" spans="1:9" s="114" customFormat="1" ht="37.5">
      <c r="C52" s="112">
        <v>22010000</v>
      </c>
      <c r="D52" s="116" t="s">
        <v>75</v>
      </c>
      <c r="E52" s="119">
        <f>SUM(E53:E61)</f>
        <v>30077732</v>
      </c>
      <c r="F52" s="119">
        <f>SUM(F53:F61)</f>
        <v>29481000</v>
      </c>
      <c r="G52" s="119">
        <f>SUM(G53:G61)</f>
        <v>30458800</v>
      </c>
      <c r="H52" s="119">
        <f>SUM(H53:H61)</f>
        <v>31322500</v>
      </c>
      <c r="I52" s="119">
        <f>SUM(I53:I61)</f>
        <v>32061500</v>
      </c>
    </row>
    <row r="53" spans="1:9" ht="154.5" customHeight="1">
      <c r="A53" s="114"/>
      <c r="B53" s="114"/>
      <c r="C53" s="112">
        <v>22010500</v>
      </c>
      <c r="D53" s="116" t="s">
        <v>76</v>
      </c>
      <c r="E53" s="119">
        <v>17885</v>
      </c>
      <c r="F53" s="119">
        <v>46300</v>
      </c>
      <c r="G53" s="119">
        <v>46300</v>
      </c>
      <c r="H53" s="120">
        <v>46300</v>
      </c>
      <c r="I53" s="120">
        <v>46300</v>
      </c>
    </row>
    <row r="54" spans="1:9" ht="112.5">
      <c r="A54" s="114"/>
      <c r="B54" s="114"/>
      <c r="C54" s="112">
        <v>22010900</v>
      </c>
      <c r="D54" s="116" t="s">
        <v>77</v>
      </c>
      <c r="E54" s="119">
        <v>6235</v>
      </c>
      <c r="F54" s="119">
        <v>6200</v>
      </c>
      <c r="G54" s="119">
        <v>6200</v>
      </c>
      <c r="H54" s="120">
        <v>6200</v>
      </c>
      <c r="I54" s="120">
        <v>6200</v>
      </c>
    </row>
    <row r="55" spans="1:9" ht="93.75">
      <c r="A55" s="114"/>
      <c r="B55" s="114"/>
      <c r="C55" s="112">
        <v>22011000</v>
      </c>
      <c r="D55" s="116" t="s">
        <v>78</v>
      </c>
      <c r="E55" s="119">
        <v>6340455</v>
      </c>
      <c r="F55" s="119">
        <v>6310500</v>
      </c>
      <c r="G55" s="119">
        <v>6340500</v>
      </c>
      <c r="H55" s="120">
        <v>6340500</v>
      </c>
      <c r="I55" s="120">
        <v>6340500</v>
      </c>
    </row>
    <row r="56" spans="1:9" ht="94.5" customHeight="1">
      <c r="A56" s="114"/>
      <c r="B56" s="114"/>
      <c r="C56" s="112">
        <v>22011100</v>
      </c>
      <c r="D56" s="116" t="s">
        <v>79</v>
      </c>
      <c r="E56" s="119">
        <v>21330567</v>
      </c>
      <c r="F56" s="119">
        <v>20580000</v>
      </c>
      <c r="G56" s="119">
        <v>21530600</v>
      </c>
      <c r="H56" s="120">
        <v>22430600</v>
      </c>
      <c r="I56" s="120">
        <v>23130600</v>
      </c>
    </row>
    <row r="57" spans="1:9" ht="56.25">
      <c r="A57" s="114"/>
      <c r="B57" s="114"/>
      <c r="C57" s="112">
        <v>22011800</v>
      </c>
      <c r="D57" s="116" t="s">
        <v>80</v>
      </c>
      <c r="E57" s="119">
        <v>910629</v>
      </c>
      <c r="F57" s="119">
        <v>1100000</v>
      </c>
      <c r="G57" s="119">
        <v>1100000</v>
      </c>
      <c r="H57" s="120">
        <v>1100000</v>
      </c>
      <c r="I57" s="120">
        <v>1100000</v>
      </c>
    </row>
    <row r="58" spans="1:9" ht="37.5">
      <c r="A58" s="114"/>
      <c r="B58" s="114"/>
      <c r="C58" s="112">
        <v>22013100</v>
      </c>
      <c r="D58" s="116" t="s">
        <v>81</v>
      </c>
      <c r="E58" s="119">
        <v>2340</v>
      </c>
      <c r="F58" s="119">
        <v>2300</v>
      </c>
      <c r="G58" s="119">
        <v>2300</v>
      </c>
      <c r="H58" s="120">
        <v>2300</v>
      </c>
      <c r="I58" s="120">
        <v>2300</v>
      </c>
    </row>
    <row r="59" spans="1:9" ht="37.5">
      <c r="A59" s="114"/>
      <c r="B59" s="114"/>
      <c r="C59" s="112">
        <v>22013200</v>
      </c>
      <c r="D59" s="116" t="s">
        <v>82</v>
      </c>
      <c r="E59" s="119">
        <v>440750</v>
      </c>
      <c r="F59" s="119">
        <v>440800</v>
      </c>
      <c r="G59" s="119">
        <v>440800</v>
      </c>
      <c r="H59" s="120">
        <v>440800</v>
      </c>
      <c r="I59" s="120">
        <v>440800</v>
      </c>
    </row>
    <row r="60" spans="1:9" ht="37.5">
      <c r="A60" s="114"/>
      <c r="B60" s="114"/>
      <c r="C60" s="112">
        <v>22013300</v>
      </c>
      <c r="D60" s="116" t="s">
        <v>83</v>
      </c>
      <c r="E60" s="119">
        <v>564063</v>
      </c>
      <c r="F60" s="119">
        <v>540800</v>
      </c>
      <c r="G60" s="119">
        <v>540800</v>
      </c>
      <c r="H60" s="120">
        <v>540800</v>
      </c>
      <c r="I60" s="120">
        <v>540800</v>
      </c>
    </row>
    <row r="61" spans="1:9" ht="37.5">
      <c r="A61" s="114"/>
      <c r="B61" s="114"/>
      <c r="C61" s="112">
        <v>22013400</v>
      </c>
      <c r="D61" s="116" t="s">
        <v>84</v>
      </c>
      <c r="E61" s="119">
        <v>464808</v>
      </c>
      <c r="F61" s="119">
        <v>454100</v>
      </c>
      <c r="G61" s="119">
        <v>451300</v>
      </c>
      <c r="H61" s="120">
        <v>415000</v>
      </c>
      <c r="I61" s="120">
        <v>454000</v>
      </c>
    </row>
    <row r="62" spans="1:9" ht="78.75" customHeight="1">
      <c r="A62" s="114"/>
      <c r="B62" s="114"/>
      <c r="C62" s="112">
        <v>22080000</v>
      </c>
      <c r="D62" s="116" t="s">
        <v>85</v>
      </c>
      <c r="E62" s="119">
        <f>E63</f>
        <v>9268624</v>
      </c>
      <c r="F62" s="119">
        <f>F63</f>
        <v>8200000</v>
      </c>
      <c r="G62" s="119">
        <f>G63</f>
        <v>8800000</v>
      </c>
      <c r="H62" s="119">
        <f>H63</f>
        <v>9400000</v>
      </c>
      <c r="I62" s="119">
        <f>I63</f>
        <v>9400000</v>
      </c>
    </row>
    <row r="63" spans="1:9" ht="78.75" customHeight="1">
      <c r="A63" s="114"/>
      <c r="B63" s="114"/>
      <c r="C63" s="112">
        <v>22080400</v>
      </c>
      <c r="D63" s="116" t="s">
        <v>86</v>
      </c>
      <c r="E63" s="119">
        <v>9268624</v>
      </c>
      <c r="F63" s="119">
        <v>8200000</v>
      </c>
      <c r="G63" s="119">
        <v>8800000</v>
      </c>
      <c r="H63" s="120">
        <v>9400000</v>
      </c>
      <c r="I63" s="120">
        <v>9400000</v>
      </c>
    </row>
    <row r="64" spans="1:9" ht="168.75">
      <c r="A64" s="114"/>
      <c r="B64" s="114"/>
      <c r="C64" s="112">
        <v>22130000</v>
      </c>
      <c r="D64" s="116" t="s">
        <v>87</v>
      </c>
      <c r="E64" s="119">
        <v>5644</v>
      </c>
      <c r="F64" s="119">
        <v>3000</v>
      </c>
      <c r="G64" s="119">
        <v>3000</v>
      </c>
      <c r="H64" s="120">
        <v>3000</v>
      </c>
      <c r="I64" s="120">
        <v>3000</v>
      </c>
    </row>
    <row r="65" spans="1:9" ht="18.75">
      <c r="A65" s="114"/>
      <c r="B65" s="114"/>
      <c r="C65" s="112">
        <v>24000000</v>
      </c>
      <c r="D65" s="116" t="s">
        <v>88</v>
      </c>
      <c r="E65" s="119">
        <f>E66+E69</f>
        <v>2748964</v>
      </c>
      <c r="F65" s="119">
        <f>F66+F69</f>
        <v>2811000</v>
      </c>
      <c r="G65" s="119">
        <f>G66+G69</f>
        <v>3200000</v>
      </c>
      <c r="H65" s="119">
        <f>H66+H69</f>
        <v>3200000</v>
      </c>
      <c r="I65" s="119">
        <f>I66+I69</f>
        <v>3200000</v>
      </c>
    </row>
    <row r="66" spans="1:9" ht="18.75">
      <c r="A66" s="114"/>
      <c r="B66" s="114"/>
      <c r="C66" s="112">
        <v>24060000</v>
      </c>
      <c r="D66" s="116" t="s">
        <v>89</v>
      </c>
      <c r="E66" s="119">
        <f>SUM(E67:E68)</f>
        <v>2176279</v>
      </c>
      <c r="F66" s="119">
        <f>SUM(F67:F68)</f>
        <v>495000</v>
      </c>
      <c r="G66" s="119">
        <f>SUM(G67:G68)</f>
        <v>700000</v>
      </c>
      <c r="H66" s="119">
        <f>SUM(H67:H68)</f>
        <v>700000</v>
      </c>
      <c r="I66" s="119">
        <f>SUM(I67:I68)</f>
        <v>700000</v>
      </c>
    </row>
    <row r="67" spans="1:9" ht="18.75">
      <c r="A67" s="114"/>
      <c r="B67" s="114"/>
      <c r="C67" s="112">
        <v>24060300</v>
      </c>
      <c r="D67" s="116" t="s">
        <v>89</v>
      </c>
      <c r="E67" s="119">
        <v>2146279</v>
      </c>
      <c r="F67" s="119">
        <v>485000</v>
      </c>
      <c r="G67" s="119">
        <v>700000</v>
      </c>
      <c r="H67" s="119">
        <v>700000</v>
      </c>
      <c r="I67" s="119">
        <v>700000</v>
      </c>
    </row>
    <row r="68" spans="1:9" ht="130.5" customHeight="1">
      <c r="A68" s="114"/>
      <c r="B68" s="114"/>
      <c r="C68" s="112">
        <v>24061900</v>
      </c>
      <c r="D68" s="116" t="s">
        <v>90</v>
      </c>
      <c r="E68" s="119">
        <v>30000</v>
      </c>
      <c r="F68" s="119">
        <v>10000</v>
      </c>
      <c r="G68" s="119"/>
      <c r="H68" s="119"/>
      <c r="I68" s="120"/>
    </row>
    <row r="69" spans="1:9" ht="75">
      <c r="A69" s="114"/>
      <c r="B69" s="114"/>
      <c r="C69" s="112">
        <v>24160100</v>
      </c>
      <c r="D69" s="116" t="s">
        <v>91</v>
      </c>
      <c r="E69" s="119">
        <v>572685</v>
      </c>
      <c r="F69" s="119">
        <v>2316000</v>
      </c>
      <c r="G69" s="119">
        <v>2500000</v>
      </c>
      <c r="H69" s="120">
        <v>2500000</v>
      </c>
      <c r="I69" s="120">
        <v>2500000</v>
      </c>
    </row>
    <row r="70" spans="1:9" s="121" customFormat="1" ht="37.5">
      <c r="C70" s="124">
        <v>30000000</v>
      </c>
      <c r="D70" s="116" t="s">
        <v>92</v>
      </c>
      <c r="E70" s="119">
        <f>E71</f>
        <v>482</v>
      </c>
      <c r="F70" s="119">
        <f>F71</f>
        <v>0</v>
      </c>
      <c r="G70" s="119">
        <f>G71</f>
        <v>0</v>
      </c>
      <c r="H70" s="119">
        <f>H71</f>
        <v>0</v>
      </c>
      <c r="I70" s="119">
        <f>I71</f>
        <v>0</v>
      </c>
    </row>
    <row r="71" spans="1:9" s="110" customFormat="1" ht="56.25">
      <c r="C71" s="124">
        <v>31020000</v>
      </c>
      <c r="D71" s="116" t="s">
        <v>93</v>
      </c>
      <c r="E71" s="119">
        <v>482</v>
      </c>
      <c r="F71" s="117"/>
      <c r="G71" s="117"/>
      <c r="H71" s="117"/>
      <c r="I71" s="117"/>
    </row>
    <row r="72" spans="1:9" s="114" customFormat="1" ht="25.5" customHeight="1">
      <c r="C72" s="125" t="s">
        <v>20</v>
      </c>
      <c r="D72" s="116" t="s">
        <v>94</v>
      </c>
      <c r="E72" s="117"/>
      <c r="F72" s="117"/>
      <c r="G72" s="117"/>
      <c r="H72" s="117"/>
      <c r="I72" s="117"/>
    </row>
    <row r="73" spans="1:9" s="114" customFormat="1" ht="36.75" customHeight="1">
      <c r="C73" s="112">
        <v>10000000</v>
      </c>
      <c r="D73" s="116" t="s">
        <v>40</v>
      </c>
      <c r="E73" s="117">
        <f>E74+E76</f>
        <v>80969898</v>
      </c>
      <c r="F73" s="117">
        <f>F74+F76</f>
        <v>72500000</v>
      </c>
      <c r="G73" s="117">
        <f>G74+G76</f>
        <v>94000000</v>
      </c>
      <c r="H73" s="117">
        <f>H74+H76</f>
        <v>94000000</v>
      </c>
      <c r="I73" s="117">
        <f>I74+I76</f>
        <v>94000000</v>
      </c>
    </row>
    <row r="74" spans="1:9" ht="18.75">
      <c r="A74" s="114"/>
      <c r="B74" s="114"/>
      <c r="C74" s="112">
        <v>12000000</v>
      </c>
      <c r="D74" s="116" t="s">
        <v>95</v>
      </c>
      <c r="E74" s="119">
        <f>SUM(E75)</f>
        <v>11626</v>
      </c>
      <c r="F74" s="117"/>
      <c r="G74" s="117"/>
      <c r="H74" s="117"/>
      <c r="I74" s="117"/>
    </row>
    <row r="75" spans="1:9" s="110" customFormat="1" ht="56.25">
      <c r="C75" s="112">
        <v>12020100</v>
      </c>
      <c r="D75" s="116" t="s">
        <v>96</v>
      </c>
      <c r="E75" s="119">
        <v>11626</v>
      </c>
      <c r="F75" s="117"/>
      <c r="G75" s="117"/>
      <c r="H75" s="117"/>
      <c r="I75" s="117"/>
    </row>
    <row r="76" spans="1:9" s="114" customFormat="1" ht="18.75">
      <c r="C76" s="112">
        <v>19000000</v>
      </c>
      <c r="D76" s="116" t="s">
        <v>97</v>
      </c>
      <c r="E76" s="119">
        <f>E77+E81</f>
        <v>80958272</v>
      </c>
      <c r="F76" s="119">
        <f>F77+F81</f>
        <v>72500000</v>
      </c>
      <c r="G76" s="119">
        <f>G77+G81</f>
        <v>94000000</v>
      </c>
      <c r="H76" s="119">
        <f>H77+H81</f>
        <v>94000000</v>
      </c>
      <c r="I76" s="119">
        <f>I77+I81</f>
        <v>94000000</v>
      </c>
    </row>
    <row r="77" spans="1:9" s="114" customFormat="1" ht="18.75">
      <c r="C77" s="112">
        <v>19010000</v>
      </c>
      <c r="D77" s="116" t="s">
        <v>98</v>
      </c>
      <c r="E77" s="119">
        <f>SUM(E78:E80)</f>
        <v>80942944</v>
      </c>
      <c r="F77" s="119">
        <f>SUM(F78:F80)</f>
        <v>72500000</v>
      </c>
      <c r="G77" s="119">
        <f>SUM(G78:G80)</f>
        <v>94000000</v>
      </c>
      <c r="H77" s="119">
        <f>SUM(H78:H80)</f>
        <v>94000000</v>
      </c>
      <c r="I77" s="119">
        <f>SUM(I78:I80)</f>
        <v>94000000</v>
      </c>
    </row>
    <row r="78" spans="1:9" s="110" customFormat="1" ht="130.5" customHeight="1">
      <c r="C78" s="112">
        <v>19010100</v>
      </c>
      <c r="D78" s="116" t="s">
        <v>99</v>
      </c>
      <c r="E78" s="119">
        <v>74593648</v>
      </c>
      <c r="F78" s="119">
        <v>66821000</v>
      </c>
      <c r="G78" s="119">
        <v>86630000</v>
      </c>
      <c r="H78" s="119">
        <v>86630000</v>
      </c>
      <c r="I78" s="119">
        <v>86630000</v>
      </c>
    </row>
    <row r="79" spans="1:9" ht="56.25">
      <c r="A79" s="110"/>
      <c r="B79" s="110"/>
      <c r="C79" s="112">
        <v>19010200</v>
      </c>
      <c r="D79" s="116" t="s">
        <v>100</v>
      </c>
      <c r="E79" s="119">
        <v>648247</v>
      </c>
      <c r="F79" s="119">
        <v>581000</v>
      </c>
      <c r="G79" s="119">
        <v>752000</v>
      </c>
      <c r="H79" s="120">
        <v>752000</v>
      </c>
      <c r="I79" s="120">
        <v>752000</v>
      </c>
    </row>
    <row r="80" spans="1:9" ht="93.75">
      <c r="A80" s="110"/>
      <c r="B80" s="110"/>
      <c r="C80" s="112">
        <v>19010300</v>
      </c>
      <c r="D80" s="116" t="s">
        <v>101</v>
      </c>
      <c r="E80" s="119">
        <v>5701049</v>
      </c>
      <c r="F80" s="119">
        <v>5098000</v>
      </c>
      <c r="G80" s="119">
        <v>6618000</v>
      </c>
      <c r="H80" s="120">
        <v>6618000</v>
      </c>
      <c r="I80" s="120">
        <v>6618000</v>
      </c>
    </row>
    <row r="81" spans="1:9" s="114" customFormat="1" ht="37.5">
      <c r="C81" s="112">
        <v>19050000</v>
      </c>
      <c r="D81" s="116" t="s">
        <v>102</v>
      </c>
      <c r="E81" s="119">
        <f>SUM(E82:E82)</f>
        <v>15328</v>
      </c>
      <c r="F81" s="119">
        <f>SUM(F82:F82)</f>
        <v>0</v>
      </c>
      <c r="G81" s="119">
        <f>SUM(G82:G82)</f>
        <v>0</v>
      </c>
      <c r="H81" s="119">
        <f>SUM(H82:H82)</f>
        <v>0</v>
      </c>
      <c r="I81" s="119">
        <f>SUM(I82:I82)</f>
        <v>0</v>
      </c>
    </row>
    <row r="82" spans="1:9" s="110" customFormat="1" ht="93.75">
      <c r="C82" s="112">
        <v>19050200</v>
      </c>
      <c r="D82" s="116" t="s">
        <v>103</v>
      </c>
      <c r="E82" s="119">
        <v>15328</v>
      </c>
      <c r="F82" s="119"/>
      <c r="G82" s="119"/>
      <c r="H82" s="120"/>
      <c r="I82" s="120"/>
    </row>
    <row r="83" spans="1:9" s="114" customFormat="1" ht="37.5">
      <c r="C83" s="112">
        <v>20000000</v>
      </c>
      <c r="D83" s="116" t="s">
        <v>67</v>
      </c>
      <c r="E83" s="117">
        <f>E84+E85+E90</f>
        <v>94545908</v>
      </c>
      <c r="F83" s="117">
        <f>F84+F85+F90</f>
        <v>61840300</v>
      </c>
      <c r="G83" s="117">
        <f>G84+G85+G90</f>
        <v>64243600</v>
      </c>
      <c r="H83" s="117">
        <f>H84+H85+H90</f>
        <v>67434700</v>
      </c>
      <c r="I83" s="117">
        <f>I84+I85+I90</f>
        <v>71079800</v>
      </c>
    </row>
    <row r="84" spans="1:9" s="114" customFormat="1" ht="73.5" customHeight="1">
      <c r="C84" s="112">
        <v>21110000</v>
      </c>
      <c r="D84" s="116" t="s">
        <v>104</v>
      </c>
      <c r="E84" s="119">
        <v>2227919</v>
      </c>
      <c r="F84" s="119"/>
      <c r="G84" s="119">
        <v>779600</v>
      </c>
      <c r="H84" s="120">
        <v>414700</v>
      </c>
      <c r="I84" s="120">
        <v>448800</v>
      </c>
    </row>
    <row r="85" spans="1:9" s="114" customFormat="1" ht="18.75">
      <c r="C85" s="112">
        <v>24000000</v>
      </c>
      <c r="D85" s="116" t="s">
        <v>88</v>
      </c>
      <c r="E85" s="119">
        <f>E86+E88</f>
        <v>1328547</v>
      </c>
      <c r="F85" s="119">
        <f>F86+F88</f>
        <v>690000</v>
      </c>
      <c r="G85" s="119">
        <f>G86+G88</f>
        <v>650000</v>
      </c>
      <c r="H85" s="119">
        <f>H86+H88</f>
        <v>650000</v>
      </c>
      <c r="I85" s="119">
        <f>I86+I88</f>
        <v>650000</v>
      </c>
    </row>
    <row r="86" spans="1:9" s="114" customFormat="1" ht="18.75">
      <c r="C86" s="112">
        <v>24060000</v>
      </c>
      <c r="D86" s="116" t="s">
        <v>89</v>
      </c>
      <c r="E86" s="119">
        <f>E87</f>
        <v>1170407</v>
      </c>
      <c r="F86" s="119">
        <f>F87</f>
        <v>650000</v>
      </c>
      <c r="G86" s="119">
        <f>G87</f>
        <v>650000</v>
      </c>
      <c r="H86" s="119">
        <f>H87</f>
        <v>650000</v>
      </c>
      <c r="I86" s="119">
        <f>I87</f>
        <v>650000</v>
      </c>
    </row>
    <row r="87" spans="1:9" ht="95.25" customHeight="1">
      <c r="A87" s="114"/>
      <c r="B87" s="114"/>
      <c r="C87" s="112">
        <v>24062100</v>
      </c>
      <c r="D87" s="116" t="s">
        <v>105</v>
      </c>
      <c r="E87" s="119">
        <v>1170407</v>
      </c>
      <c r="F87" s="119">
        <v>650000</v>
      </c>
      <c r="G87" s="119">
        <v>650000</v>
      </c>
      <c r="H87" s="120">
        <v>650000</v>
      </c>
      <c r="I87" s="120">
        <v>650000</v>
      </c>
    </row>
    <row r="88" spans="1:9" ht="37.5">
      <c r="A88" s="114"/>
      <c r="B88" s="114"/>
      <c r="C88" s="112">
        <v>24110000</v>
      </c>
      <c r="D88" s="116" t="s">
        <v>106</v>
      </c>
      <c r="E88" s="119">
        <f>E89</f>
        <v>158140</v>
      </c>
      <c r="F88" s="119">
        <f>F89</f>
        <v>40000</v>
      </c>
      <c r="G88" s="119">
        <f>G89</f>
        <v>0</v>
      </c>
      <c r="H88" s="119">
        <f>H89</f>
        <v>0</v>
      </c>
      <c r="I88" s="119">
        <f>I89</f>
        <v>0</v>
      </c>
    </row>
    <row r="89" spans="1:9" ht="111.75" customHeight="1">
      <c r="A89" s="114"/>
      <c r="B89" s="114"/>
      <c r="C89" s="112">
        <v>24110900</v>
      </c>
      <c r="D89" s="116" t="s">
        <v>107</v>
      </c>
      <c r="E89" s="119">
        <v>158140</v>
      </c>
      <c r="F89" s="119">
        <v>40000</v>
      </c>
      <c r="G89" s="119"/>
      <c r="H89" s="120"/>
      <c r="I89" s="120"/>
    </row>
    <row r="90" spans="1:9" ht="37.5">
      <c r="A90" s="114"/>
      <c r="B90" s="114"/>
      <c r="C90" s="112">
        <v>25000000</v>
      </c>
      <c r="D90" s="116" t="s">
        <v>108</v>
      </c>
      <c r="E90" s="119">
        <f>E91+E96</f>
        <v>90989442</v>
      </c>
      <c r="F90" s="119">
        <f>F91+F96</f>
        <v>61150300</v>
      </c>
      <c r="G90" s="119">
        <f>G91+G96</f>
        <v>62814000</v>
      </c>
      <c r="H90" s="119">
        <f>H91+H96</f>
        <v>66370000</v>
      </c>
      <c r="I90" s="119">
        <f>I91+I96</f>
        <v>69981000</v>
      </c>
    </row>
    <row r="91" spans="1:9" ht="75">
      <c r="A91" s="114"/>
      <c r="B91" s="114"/>
      <c r="C91" s="112">
        <v>25010000</v>
      </c>
      <c r="D91" s="116" t="s">
        <v>109</v>
      </c>
      <c r="E91" s="119">
        <f>SUM(E92:E95)</f>
        <v>30861099</v>
      </c>
      <c r="F91" s="119">
        <f>SUM(F92:F95)</f>
        <v>36464800</v>
      </c>
      <c r="G91" s="119">
        <f>SUM(G92:G95)</f>
        <v>37209100</v>
      </c>
      <c r="H91" s="119">
        <f>SUM(H92:H95)</f>
        <v>39351000</v>
      </c>
      <c r="I91" s="119">
        <f>SUM(I92:I95)</f>
        <v>41599700</v>
      </c>
    </row>
    <row r="92" spans="1:9" ht="56.25">
      <c r="A92" s="114"/>
      <c r="B92" s="114"/>
      <c r="C92" s="112">
        <v>25010100</v>
      </c>
      <c r="D92" s="116" t="s">
        <v>110</v>
      </c>
      <c r="E92" s="119">
        <v>23627512</v>
      </c>
      <c r="F92" s="119">
        <v>26461100</v>
      </c>
      <c r="G92" s="119">
        <v>25870900</v>
      </c>
      <c r="H92" s="120">
        <v>27348700</v>
      </c>
      <c r="I92" s="120">
        <v>28857800</v>
      </c>
    </row>
    <row r="93" spans="1:9" ht="56.25">
      <c r="A93" s="114"/>
      <c r="B93" s="114"/>
      <c r="C93" s="112">
        <v>25010200</v>
      </c>
      <c r="D93" s="116" t="s">
        <v>111</v>
      </c>
      <c r="E93" s="119">
        <v>5531209</v>
      </c>
      <c r="F93" s="119">
        <v>8599800</v>
      </c>
      <c r="G93" s="119">
        <v>9733800</v>
      </c>
      <c r="H93" s="120">
        <v>10299700</v>
      </c>
      <c r="I93" s="120">
        <v>10916900</v>
      </c>
    </row>
    <row r="94" spans="1:9" ht="37.5">
      <c r="A94" s="114"/>
      <c r="B94" s="114"/>
      <c r="C94" s="112">
        <v>25010300</v>
      </c>
      <c r="D94" s="116" t="s">
        <v>112</v>
      </c>
      <c r="E94" s="119">
        <v>1530541</v>
      </c>
      <c r="F94" s="119">
        <v>1397900</v>
      </c>
      <c r="G94" s="119">
        <v>1598400</v>
      </c>
      <c r="H94" s="120">
        <v>1695600</v>
      </c>
      <c r="I94" s="120">
        <v>1818000</v>
      </c>
    </row>
    <row r="95" spans="1:9" ht="55.5" customHeight="1">
      <c r="A95" s="114"/>
      <c r="B95" s="114"/>
      <c r="C95" s="112">
        <v>25010400</v>
      </c>
      <c r="D95" s="116" t="s">
        <v>113</v>
      </c>
      <c r="E95" s="119">
        <v>171837</v>
      </c>
      <c r="F95" s="119">
        <v>6000</v>
      </c>
      <c r="G95" s="119">
        <v>6000</v>
      </c>
      <c r="H95" s="120">
        <v>7000</v>
      </c>
      <c r="I95" s="120">
        <v>7000</v>
      </c>
    </row>
    <row r="96" spans="1:9" ht="37.5">
      <c r="A96" s="114"/>
      <c r="B96" s="114"/>
      <c r="C96" s="112">
        <v>25020000</v>
      </c>
      <c r="D96" s="116" t="s">
        <v>114</v>
      </c>
      <c r="E96" s="119">
        <f>SUM(E97:E98)</f>
        <v>60128343</v>
      </c>
      <c r="F96" s="119">
        <f>SUM(F97:F98)</f>
        <v>24685500</v>
      </c>
      <c r="G96" s="119">
        <f>SUM(G97:G98)</f>
        <v>25604900</v>
      </c>
      <c r="H96" s="119">
        <f>SUM(H97:H98)</f>
        <v>27019000</v>
      </c>
      <c r="I96" s="119">
        <f>SUM(I97:I98)</f>
        <v>28381300</v>
      </c>
    </row>
    <row r="97" spans="1:13" ht="26.25" customHeight="1">
      <c r="A97" s="114"/>
      <c r="B97" s="114"/>
      <c r="C97" s="112">
        <v>25020100</v>
      </c>
      <c r="D97" s="116" t="s">
        <v>115</v>
      </c>
      <c r="E97" s="119">
        <v>38835764</v>
      </c>
      <c r="F97" s="119">
        <v>613000</v>
      </c>
      <c r="G97" s="119">
        <v>634600</v>
      </c>
      <c r="H97" s="120">
        <v>719900</v>
      </c>
      <c r="I97" s="120">
        <v>768400</v>
      </c>
    </row>
    <row r="98" spans="1:13" ht="151.5" customHeight="1">
      <c r="A98" s="114"/>
      <c r="B98" s="114"/>
      <c r="C98" s="112">
        <v>25020200</v>
      </c>
      <c r="D98" s="116" t="s">
        <v>116</v>
      </c>
      <c r="E98" s="119">
        <v>21292579</v>
      </c>
      <c r="F98" s="119">
        <v>24072500</v>
      </c>
      <c r="G98" s="119">
        <v>24970300</v>
      </c>
      <c r="H98" s="120">
        <v>26299100</v>
      </c>
      <c r="I98" s="120">
        <v>27612900</v>
      </c>
    </row>
    <row r="99" spans="1:13" s="114" customFormat="1" ht="37.5">
      <c r="C99" s="124">
        <v>30000000</v>
      </c>
      <c r="D99" s="116" t="s">
        <v>92</v>
      </c>
      <c r="E99" s="117">
        <f>E100</f>
        <v>3108098</v>
      </c>
      <c r="F99" s="117">
        <f>F100</f>
        <v>0</v>
      </c>
      <c r="G99" s="117">
        <f>G100</f>
        <v>0</v>
      </c>
      <c r="H99" s="117">
        <f>H100</f>
        <v>0</v>
      </c>
      <c r="I99" s="117">
        <f>I100</f>
        <v>0</v>
      </c>
    </row>
    <row r="100" spans="1:13" s="110" customFormat="1" ht="75">
      <c r="C100" s="125">
        <v>31030000</v>
      </c>
      <c r="D100" s="116" t="s">
        <v>117</v>
      </c>
      <c r="E100" s="119">
        <v>3108098</v>
      </c>
      <c r="F100" s="119"/>
      <c r="G100" s="117"/>
      <c r="H100" s="117"/>
      <c r="I100" s="117"/>
    </row>
    <row r="101" spans="1:13" s="114" customFormat="1" ht="26.25" customHeight="1">
      <c r="C101" s="125">
        <v>50000000</v>
      </c>
      <c r="D101" s="116" t="s">
        <v>118</v>
      </c>
      <c r="E101" s="117">
        <f>E102</f>
        <v>-11853</v>
      </c>
      <c r="F101" s="117"/>
      <c r="G101" s="117"/>
      <c r="H101" s="117"/>
      <c r="I101" s="117"/>
    </row>
    <row r="102" spans="1:13" s="110" customFormat="1" ht="94.5" customHeight="1">
      <c r="C102" s="125">
        <v>50110000</v>
      </c>
      <c r="D102" s="116" t="s">
        <v>119</v>
      </c>
      <c r="E102" s="119">
        <v>-11853</v>
      </c>
      <c r="F102" s="117"/>
      <c r="G102" s="117"/>
      <c r="H102" s="117"/>
      <c r="I102" s="117"/>
    </row>
    <row r="103" spans="1:13" s="114" customFormat="1" ht="37.5">
      <c r="C103" s="125" t="s">
        <v>20</v>
      </c>
      <c r="D103" s="116" t="s">
        <v>27</v>
      </c>
      <c r="E103" s="117">
        <f>SUM(E104:E105)</f>
        <v>1177450692</v>
      </c>
      <c r="F103" s="117">
        <f>SUM(F104:F105)</f>
        <v>1199145800</v>
      </c>
      <c r="G103" s="117">
        <f>SUM(G104:G105)</f>
        <v>1371856500</v>
      </c>
      <c r="H103" s="117">
        <f>SUM(H104:H105)</f>
        <v>1444275500</v>
      </c>
      <c r="I103" s="117">
        <f>SUM(I104:I105)</f>
        <v>1483264000</v>
      </c>
    </row>
    <row r="104" spans="1:13" s="114" customFormat="1" ht="23.25" customHeight="1">
      <c r="C104" s="112" t="s">
        <v>20</v>
      </c>
      <c r="D104" s="116" t="s">
        <v>21</v>
      </c>
      <c r="E104" s="117">
        <f>E17+E44+E70</f>
        <v>998838641</v>
      </c>
      <c r="F104" s="117">
        <f>F17+F44+F70</f>
        <v>1064805500</v>
      </c>
      <c r="G104" s="117">
        <f>G17+G44+G70</f>
        <v>1213612900</v>
      </c>
      <c r="H104" s="117">
        <f>H17+H44+H70</f>
        <v>1282840800</v>
      </c>
      <c r="I104" s="117">
        <f>I17+I44+I70</f>
        <v>1318184200</v>
      </c>
    </row>
    <row r="105" spans="1:13" ht="23.25" customHeight="1">
      <c r="A105" s="114"/>
      <c r="B105" s="114"/>
      <c r="C105" s="125" t="s">
        <v>20</v>
      </c>
      <c r="D105" s="116" t="s">
        <v>22</v>
      </c>
      <c r="E105" s="117">
        <f>E101+E99+E83+E73</f>
        <v>178612051</v>
      </c>
      <c r="F105" s="117">
        <f>F101+F99+F83+F73</f>
        <v>134340300</v>
      </c>
      <c r="G105" s="117">
        <f>G101+G99+G83+G73</f>
        <v>158243600</v>
      </c>
      <c r="H105" s="117">
        <f>H101+H99+H83+H73</f>
        <v>161434700</v>
      </c>
      <c r="I105" s="117">
        <f>I101+I99+I83+I73</f>
        <v>165079800</v>
      </c>
      <c r="K105" s="118"/>
    </row>
    <row r="106" spans="1:13" s="110" customFormat="1" ht="18.75">
      <c r="C106" s="146" t="s">
        <v>120</v>
      </c>
      <c r="D106" s="146"/>
      <c r="E106" s="146"/>
      <c r="F106" s="146"/>
      <c r="G106" s="146"/>
      <c r="H106" s="146"/>
      <c r="I106" s="146"/>
    </row>
    <row r="107" spans="1:13" ht="28.5" customHeight="1">
      <c r="A107" s="110"/>
      <c r="B107" s="110"/>
      <c r="C107" s="112" t="s">
        <v>20</v>
      </c>
      <c r="D107" s="112" t="s">
        <v>39</v>
      </c>
      <c r="E107" s="126"/>
      <c r="F107" s="126"/>
      <c r="G107" s="126"/>
      <c r="H107" s="126"/>
      <c r="I107" s="126"/>
      <c r="K107" s="127"/>
      <c r="L107" s="127"/>
      <c r="M107" s="127"/>
    </row>
    <row r="108" spans="1:13" s="114" customFormat="1" ht="37.5">
      <c r="C108" s="125">
        <v>41020000</v>
      </c>
      <c r="D108" s="116" t="s">
        <v>121</v>
      </c>
      <c r="E108" s="128">
        <f>E109+E110</f>
        <v>590414000</v>
      </c>
      <c r="F108" s="128">
        <f>F109+F110</f>
        <v>521489200</v>
      </c>
      <c r="G108" s="128">
        <f>G109+G110</f>
        <v>350851400</v>
      </c>
      <c r="H108" s="128">
        <f>H109+H110</f>
        <v>384348700</v>
      </c>
      <c r="I108" s="128">
        <f>I109+I110</f>
        <v>434713200</v>
      </c>
      <c r="K108" s="127"/>
      <c r="L108" s="127"/>
      <c r="M108" s="127"/>
    </row>
    <row r="109" spans="1:13" s="110" customFormat="1" ht="18.75">
      <c r="C109" s="112">
        <v>41020100</v>
      </c>
      <c r="D109" s="116" t="s">
        <v>122</v>
      </c>
      <c r="E109" s="128">
        <v>236934200</v>
      </c>
      <c r="F109" s="128">
        <v>258260700</v>
      </c>
      <c r="G109" s="128">
        <v>219778100</v>
      </c>
      <c r="H109" s="128">
        <v>253275400</v>
      </c>
      <c r="I109" s="128">
        <v>303639900</v>
      </c>
      <c r="K109" s="127"/>
      <c r="L109" s="127"/>
      <c r="M109" s="127"/>
    </row>
    <row r="110" spans="1:13" ht="94.5" customHeight="1">
      <c r="A110" s="110"/>
      <c r="B110" s="110"/>
      <c r="C110" s="125">
        <v>41020200</v>
      </c>
      <c r="D110" s="116" t="s">
        <v>123</v>
      </c>
      <c r="E110" s="128">
        <v>353479800</v>
      </c>
      <c r="F110" s="128">
        <v>263228500</v>
      </c>
      <c r="G110" s="128">
        <v>131073300</v>
      </c>
      <c r="H110" s="128">
        <v>131073300</v>
      </c>
      <c r="I110" s="128">
        <v>131073300</v>
      </c>
    </row>
    <row r="111" spans="1:13" s="114" customFormat="1" ht="37.5">
      <c r="C111" s="125">
        <v>41030000</v>
      </c>
      <c r="D111" s="116" t="s">
        <v>124</v>
      </c>
      <c r="E111" s="128">
        <f>SUM(E112:E132)</f>
        <v>1037000500</v>
      </c>
      <c r="F111" s="128">
        <f>SUM(F112:F132)</f>
        <v>445515557</v>
      </c>
      <c r="G111" s="128">
        <f>SUM(G112:G132)</f>
        <v>279040000</v>
      </c>
      <c r="H111" s="128">
        <f>SUM(H112:H132)</f>
        <v>305958100</v>
      </c>
      <c r="I111" s="128">
        <f>SUM(I112:I132)</f>
        <v>327522100</v>
      </c>
    </row>
    <row r="112" spans="1:13" s="110" customFormat="1" ht="110.25" customHeight="1">
      <c r="C112" s="125">
        <v>41030400</v>
      </c>
      <c r="D112" s="116" t="s">
        <v>125</v>
      </c>
      <c r="E112" s="128">
        <v>52095979</v>
      </c>
      <c r="F112" s="128"/>
      <c r="G112" s="128"/>
      <c r="H112" s="128"/>
      <c r="I112" s="128"/>
      <c r="K112" s="127">
        <f>103700500-E111</f>
        <v>-933300000</v>
      </c>
    </row>
    <row r="113" spans="3:11" s="110" customFormat="1" ht="374.25" customHeight="1">
      <c r="C113" s="125">
        <v>41030500</v>
      </c>
      <c r="D113" s="116" t="s">
        <v>126</v>
      </c>
      <c r="E113" s="128">
        <v>879822</v>
      </c>
      <c r="F113" s="128"/>
      <c r="G113" s="128"/>
      <c r="H113" s="128"/>
      <c r="I113" s="128"/>
      <c r="K113" s="99"/>
    </row>
    <row r="114" spans="3:11" s="110" customFormat="1" ht="340.5" customHeight="1">
      <c r="C114" s="125">
        <v>41031300</v>
      </c>
      <c r="D114" s="116" t="s">
        <v>127</v>
      </c>
      <c r="E114" s="128">
        <v>1309934</v>
      </c>
      <c r="F114" s="128"/>
      <c r="G114" s="128"/>
      <c r="H114" s="128"/>
      <c r="I114" s="128"/>
      <c r="K114" s="99"/>
    </row>
    <row r="115" spans="3:11" s="110" customFormat="1" ht="171" customHeight="1">
      <c r="C115" s="125">
        <v>41031900</v>
      </c>
      <c r="D115" s="116" t="s">
        <v>128</v>
      </c>
      <c r="E115" s="128">
        <v>3099199</v>
      </c>
      <c r="F115" s="128"/>
      <c r="G115" s="128"/>
      <c r="H115" s="128"/>
      <c r="I115" s="128"/>
      <c r="K115" s="99"/>
    </row>
    <row r="116" spans="3:11" s="110" customFormat="1" ht="75">
      <c r="C116" s="125">
        <v>41032700</v>
      </c>
      <c r="D116" s="116" t="s">
        <v>129</v>
      </c>
      <c r="E116" s="128">
        <v>19944087</v>
      </c>
      <c r="F116" s="128"/>
      <c r="G116" s="128"/>
      <c r="H116" s="128"/>
      <c r="I116" s="128"/>
      <c r="K116" s="99"/>
    </row>
    <row r="117" spans="3:11" s="110" customFormat="1" ht="75">
      <c r="C117" s="125">
        <v>41033000</v>
      </c>
      <c r="D117" s="116" t="s">
        <v>130</v>
      </c>
      <c r="E117" s="128">
        <v>116706475</v>
      </c>
      <c r="F117" s="128">
        <v>128030300</v>
      </c>
      <c r="G117" s="128"/>
      <c r="H117" s="128"/>
      <c r="I117" s="128"/>
      <c r="K117" s="99"/>
    </row>
    <row r="118" spans="3:11" s="110" customFormat="1" ht="93.75">
      <c r="C118" s="125">
        <v>41033800</v>
      </c>
      <c r="D118" s="116" t="s">
        <v>131</v>
      </c>
      <c r="E118" s="128">
        <v>1680000</v>
      </c>
      <c r="F118" s="128"/>
      <c r="G118" s="128"/>
      <c r="H118" s="128"/>
      <c r="I118" s="128"/>
      <c r="K118" s="99"/>
    </row>
    <row r="119" spans="3:11" s="110" customFormat="1" ht="37.5">
      <c r="C119" s="125">
        <v>41033900</v>
      </c>
      <c r="D119" s="116" t="s">
        <v>132</v>
      </c>
      <c r="E119" s="128">
        <v>240848800</v>
      </c>
      <c r="F119" s="128">
        <v>245816400</v>
      </c>
      <c r="G119" s="128">
        <v>268276600</v>
      </c>
      <c r="H119" s="128">
        <v>293828500</v>
      </c>
      <c r="I119" s="128">
        <v>313879200</v>
      </c>
      <c r="K119" s="99"/>
    </row>
    <row r="120" spans="3:11" s="110" customFormat="1" ht="37.5">
      <c r="C120" s="125">
        <v>41034200</v>
      </c>
      <c r="D120" s="116" t="s">
        <v>133</v>
      </c>
      <c r="E120" s="128">
        <v>277033986</v>
      </c>
      <c r="F120" s="128"/>
      <c r="G120" s="128"/>
      <c r="H120" s="128"/>
      <c r="I120" s="128"/>
      <c r="K120" s="99"/>
    </row>
    <row r="121" spans="3:11" s="110" customFormat="1" ht="186.75" customHeight="1">
      <c r="C121" s="125">
        <v>41034400</v>
      </c>
      <c r="D121" s="116" t="s">
        <v>134</v>
      </c>
      <c r="E121" s="128">
        <v>7580276</v>
      </c>
      <c r="F121" s="128">
        <v>10158700</v>
      </c>
      <c r="G121" s="128">
        <v>10763400</v>
      </c>
      <c r="H121" s="128">
        <v>12129600</v>
      </c>
      <c r="I121" s="128">
        <v>13642900</v>
      </c>
      <c r="K121" s="99"/>
    </row>
    <row r="122" spans="3:11" s="110" customFormat="1" ht="79.5" customHeight="1">
      <c r="C122" s="125">
        <v>41034500</v>
      </c>
      <c r="D122" s="116" t="s">
        <v>135</v>
      </c>
      <c r="E122" s="128"/>
      <c r="F122" s="128">
        <v>2620357</v>
      </c>
      <c r="G122" s="128"/>
      <c r="H122" s="128"/>
      <c r="I122" s="128"/>
      <c r="K122" s="99"/>
    </row>
    <row r="123" spans="3:11" s="110" customFormat="1" ht="261" customHeight="1">
      <c r="C123" s="125">
        <v>41034700</v>
      </c>
      <c r="D123" s="116" t="s">
        <v>136</v>
      </c>
      <c r="E123" s="128">
        <v>9100233</v>
      </c>
      <c r="F123" s="128"/>
      <c r="G123" s="128"/>
      <c r="H123" s="128"/>
      <c r="I123" s="128"/>
      <c r="K123" s="99"/>
    </row>
    <row r="124" spans="3:11" s="110" customFormat="1" ht="75">
      <c r="C124" s="125">
        <v>41035400</v>
      </c>
      <c r="D124" s="116" t="s">
        <v>137</v>
      </c>
      <c r="E124" s="128">
        <v>19180300</v>
      </c>
      <c r="F124" s="128">
        <v>20313900</v>
      </c>
      <c r="G124" s="128"/>
      <c r="H124" s="128"/>
      <c r="I124" s="128"/>
      <c r="K124" s="99"/>
    </row>
    <row r="125" spans="3:11" s="110" customFormat="1" ht="150.75" customHeight="1">
      <c r="C125" s="125">
        <v>41035900</v>
      </c>
      <c r="D125" s="116" t="s">
        <v>138</v>
      </c>
      <c r="E125" s="128"/>
      <c r="F125" s="128">
        <v>38575900</v>
      </c>
      <c r="G125" s="128"/>
      <c r="H125" s="128"/>
      <c r="I125" s="128"/>
      <c r="K125" s="99"/>
    </row>
    <row r="126" spans="3:11" s="110" customFormat="1" ht="243" customHeight="1">
      <c r="C126" s="125">
        <v>41036000</v>
      </c>
      <c r="D126" s="116" t="s">
        <v>139</v>
      </c>
      <c r="E126" s="128">
        <v>39708707</v>
      </c>
      <c r="F126" s="128"/>
      <c r="G126" s="128"/>
      <c r="H126" s="128"/>
      <c r="I126" s="128"/>
      <c r="K126" s="99"/>
    </row>
    <row r="127" spans="3:11" s="110" customFormat="1" ht="409.5">
      <c r="C127" s="125">
        <v>41036100</v>
      </c>
      <c r="D127" s="116" t="s">
        <v>140</v>
      </c>
      <c r="E127" s="128">
        <v>4220447</v>
      </c>
      <c r="F127" s="128"/>
      <c r="G127" s="128"/>
      <c r="H127" s="128"/>
      <c r="I127" s="128"/>
      <c r="K127" s="99"/>
    </row>
    <row r="128" spans="3:11" s="110" customFormat="1" ht="367.5" customHeight="1">
      <c r="C128" s="125">
        <v>41036400</v>
      </c>
      <c r="D128" s="116" t="s">
        <v>141</v>
      </c>
      <c r="E128" s="128">
        <v>1692698</v>
      </c>
      <c r="F128" s="128"/>
      <c r="G128" s="128"/>
      <c r="H128" s="128"/>
      <c r="I128" s="128"/>
      <c r="K128" s="99"/>
    </row>
    <row r="129" spans="1:11" s="110" customFormat="1" ht="78" customHeight="1">
      <c r="C129" s="125">
        <v>41037000</v>
      </c>
      <c r="D129" s="116" t="s">
        <v>142</v>
      </c>
      <c r="E129" s="128">
        <v>68765238</v>
      </c>
      <c r="F129" s="128"/>
      <c r="G129" s="128"/>
      <c r="H129" s="128"/>
      <c r="I129" s="128"/>
      <c r="K129" s="99"/>
    </row>
    <row r="130" spans="1:11" s="110" customFormat="1" ht="93.75">
      <c r="C130" s="125">
        <v>41037200</v>
      </c>
      <c r="D130" s="116" t="s">
        <v>143</v>
      </c>
      <c r="E130" s="128">
        <v>57974319</v>
      </c>
      <c r="F130" s="128"/>
      <c r="G130" s="128"/>
      <c r="H130" s="128"/>
      <c r="I130" s="128"/>
      <c r="K130" s="99"/>
    </row>
    <row r="131" spans="1:11" s="110" customFormat="1" ht="258.75" customHeight="1">
      <c r="C131" s="125">
        <v>41037800</v>
      </c>
      <c r="D131" s="116" t="s">
        <v>144</v>
      </c>
      <c r="E131" s="128">
        <v>55180000</v>
      </c>
      <c r="F131" s="128"/>
      <c r="G131" s="128"/>
      <c r="H131" s="128"/>
      <c r="I131" s="128"/>
      <c r="K131" s="99"/>
    </row>
    <row r="132" spans="1:11" s="110" customFormat="1" ht="117.75" customHeight="1">
      <c r="C132" s="125">
        <v>41039300</v>
      </c>
      <c r="D132" s="116" t="s">
        <v>145</v>
      </c>
      <c r="E132" s="128">
        <v>60000000</v>
      </c>
      <c r="F132" s="128"/>
      <c r="G132" s="128"/>
      <c r="H132" s="128"/>
      <c r="I132" s="128"/>
      <c r="K132" s="99"/>
    </row>
    <row r="133" spans="1:11" s="114" customFormat="1" ht="18.75">
      <c r="C133" s="125" t="s">
        <v>20</v>
      </c>
      <c r="D133" s="116" t="s">
        <v>94</v>
      </c>
      <c r="E133" s="128"/>
      <c r="F133" s="128"/>
      <c r="G133" s="128"/>
      <c r="H133" s="128"/>
      <c r="I133" s="128"/>
    </row>
    <row r="134" spans="1:11" s="114" customFormat="1" ht="37.5">
      <c r="C134" s="125">
        <v>41030000</v>
      </c>
      <c r="D134" s="116" t="s">
        <v>124</v>
      </c>
      <c r="E134" s="128">
        <f>E135+E136</f>
        <v>523225300</v>
      </c>
      <c r="F134" s="128">
        <f>F135+F136</f>
        <v>565046100</v>
      </c>
      <c r="G134" s="128">
        <f>G135+G136</f>
        <v>526352700</v>
      </c>
      <c r="H134" s="128">
        <f>H135+H136</f>
        <v>550590200</v>
      </c>
      <c r="I134" s="128">
        <f>I135+I136</f>
        <v>560221300</v>
      </c>
    </row>
    <row r="135" spans="1:11" s="110" customFormat="1" ht="183.75" customHeight="1">
      <c r="C135" s="125">
        <v>41034300</v>
      </c>
      <c r="D135" s="116" t="s">
        <v>146</v>
      </c>
      <c r="E135" s="128"/>
      <c r="F135" s="128">
        <v>60000000</v>
      </c>
      <c r="G135" s="128"/>
      <c r="H135" s="128"/>
      <c r="I135" s="128"/>
    </row>
    <row r="136" spans="1:11" s="110" customFormat="1" ht="150.75" customHeight="1">
      <c r="C136" s="125">
        <v>41037300</v>
      </c>
      <c r="D136" s="116" t="s">
        <v>147</v>
      </c>
      <c r="E136" s="128">
        <v>523225300</v>
      </c>
      <c r="F136" s="128">
        <v>505046100</v>
      </c>
      <c r="G136" s="128">
        <v>526352700</v>
      </c>
      <c r="H136" s="128">
        <v>550590200</v>
      </c>
      <c r="I136" s="128">
        <v>560221300</v>
      </c>
    </row>
    <row r="137" spans="1:11" s="114" customFormat="1" ht="37.5">
      <c r="C137" s="125" t="s">
        <v>20</v>
      </c>
      <c r="D137" s="116" t="s">
        <v>31</v>
      </c>
      <c r="E137" s="128">
        <f>SUM(E138:E139)</f>
        <v>2150639800</v>
      </c>
      <c r="F137" s="128">
        <f>SUM(F138:F139)</f>
        <v>1532050857</v>
      </c>
      <c r="G137" s="128">
        <f>SUM(G138:G139)</f>
        <v>1156244100</v>
      </c>
      <c r="H137" s="128">
        <f>SUM(H138:H139)</f>
        <v>1240897000</v>
      </c>
      <c r="I137" s="128">
        <f>SUM(I138:I139)</f>
        <v>1322456600</v>
      </c>
    </row>
    <row r="138" spans="1:11" s="114" customFormat="1" ht="18.75">
      <c r="C138" s="124" t="s">
        <v>20</v>
      </c>
      <c r="D138" s="116" t="s">
        <v>21</v>
      </c>
      <c r="E138" s="128">
        <f>E108+E111</f>
        <v>1627414500</v>
      </c>
      <c r="F138" s="128">
        <f>F108+F111</f>
        <v>967004757</v>
      </c>
      <c r="G138" s="128">
        <f>G108+G111</f>
        <v>629891400</v>
      </c>
      <c r="H138" s="128">
        <f>H108+H111</f>
        <v>690306800</v>
      </c>
      <c r="I138" s="128">
        <f>I108+I111</f>
        <v>762235300</v>
      </c>
    </row>
    <row r="139" spans="1:11" ht="18.75">
      <c r="A139" s="114"/>
      <c r="B139" s="114"/>
      <c r="C139" s="125" t="s">
        <v>20</v>
      </c>
      <c r="D139" s="116" t="s">
        <v>22</v>
      </c>
      <c r="E139" s="128">
        <f>E134</f>
        <v>523225300</v>
      </c>
      <c r="F139" s="128">
        <f>F134</f>
        <v>565046100</v>
      </c>
      <c r="G139" s="128">
        <f>G134</f>
        <v>526352700</v>
      </c>
      <c r="H139" s="128">
        <f>H134</f>
        <v>550590200</v>
      </c>
      <c r="I139" s="128">
        <f>I134</f>
        <v>560221300</v>
      </c>
    </row>
    <row r="140" spans="1:11" s="110" customFormat="1" ht="18.75">
      <c r="C140" s="146" t="s">
        <v>148</v>
      </c>
      <c r="D140" s="146"/>
      <c r="E140" s="146"/>
      <c r="F140" s="146"/>
      <c r="G140" s="146"/>
      <c r="H140" s="146"/>
      <c r="I140" s="146"/>
    </row>
    <row r="141" spans="1:11" s="114" customFormat="1" ht="32.25" customHeight="1">
      <c r="C141" s="112" t="s">
        <v>20</v>
      </c>
      <c r="D141" s="112" t="s">
        <v>39</v>
      </c>
      <c r="E141" s="129"/>
      <c r="F141" s="129"/>
      <c r="G141" s="129"/>
      <c r="H141" s="129"/>
      <c r="I141" s="129"/>
    </row>
    <row r="142" spans="1:11" ht="37.5">
      <c r="A142" s="114"/>
      <c r="B142" s="114"/>
      <c r="C142" s="125">
        <v>41050000</v>
      </c>
      <c r="D142" s="116" t="s">
        <v>149</v>
      </c>
      <c r="E142" s="128">
        <f>E143+E144</f>
        <v>2959472</v>
      </c>
      <c r="F142" s="128">
        <f>F143+F144</f>
        <v>2305000</v>
      </c>
      <c r="G142" s="128">
        <f>G143+G144</f>
        <v>0</v>
      </c>
      <c r="H142" s="128">
        <f>H143+H144</f>
        <v>0</v>
      </c>
      <c r="I142" s="128">
        <f>I143+I144</f>
        <v>0</v>
      </c>
    </row>
    <row r="143" spans="1:11" s="110" customFormat="1" ht="75">
      <c r="C143" s="130">
        <v>41051000</v>
      </c>
      <c r="D143" s="131" t="s">
        <v>150</v>
      </c>
      <c r="E143" s="128">
        <v>1599050</v>
      </c>
      <c r="F143" s="128">
        <v>305000</v>
      </c>
      <c r="G143" s="128"/>
      <c r="H143" s="128"/>
      <c r="I143" s="128"/>
    </row>
    <row r="144" spans="1:11" s="110" customFormat="1" ht="18.75">
      <c r="C144" s="130">
        <v>41053900</v>
      </c>
      <c r="D144" s="131" t="s">
        <v>151</v>
      </c>
      <c r="E144" s="128">
        <v>1360422</v>
      </c>
      <c r="F144" s="128">
        <v>2000000</v>
      </c>
      <c r="G144" s="128"/>
      <c r="H144" s="128"/>
      <c r="I144" s="128"/>
    </row>
    <row r="145" spans="1:9" ht="18.75">
      <c r="A145" s="110"/>
      <c r="B145" s="110"/>
      <c r="C145" s="112" t="s">
        <v>20</v>
      </c>
      <c r="D145" s="112" t="s">
        <v>94</v>
      </c>
      <c r="E145" s="128"/>
      <c r="F145" s="128"/>
      <c r="G145" s="128"/>
      <c r="H145" s="128"/>
      <c r="I145" s="128"/>
    </row>
    <row r="146" spans="1:9" s="114" customFormat="1" ht="37.5">
      <c r="C146" s="125">
        <v>41050000</v>
      </c>
      <c r="D146" s="116" t="s">
        <v>149</v>
      </c>
      <c r="E146" s="128">
        <f>E147</f>
        <v>17969755</v>
      </c>
      <c r="F146" s="128">
        <f>F147</f>
        <v>21831588</v>
      </c>
      <c r="G146" s="128">
        <f>G147</f>
        <v>0</v>
      </c>
      <c r="H146" s="128">
        <f>H147</f>
        <v>0</v>
      </c>
      <c r="I146" s="128">
        <f>I147</f>
        <v>0</v>
      </c>
    </row>
    <row r="147" spans="1:9" s="110" customFormat="1" ht="18.75">
      <c r="C147" s="130">
        <v>41053900</v>
      </c>
      <c r="D147" s="131" t="s">
        <v>151</v>
      </c>
      <c r="E147" s="128">
        <v>17969755</v>
      </c>
      <c r="F147" s="128">
        <v>21831588</v>
      </c>
      <c r="G147" s="128"/>
      <c r="H147" s="128"/>
      <c r="I147" s="128"/>
    </row>
    <row r="148" spans="1:9" ht="18.75">
      <c r="A148" s="110"/>
      <c r="B148" s="110"/>
      <c r="C148" s="125"/>
      <c r="D148" s="116"/>
      <c r="E148" s="128"/>
      <c r="F148" s="128"/>
      <c r="G148" s="128"/>
      <c r="H148" s="128"/>
      <c r="I148" s="128"/>
    </row>
    <row r="149" spans="1:9" s="132" customFormat="1" ht="37.5">
      <c r="C149" s="125" t="s">
        <v>20</v>
      </c>
      <c r="D149" s="116" t="s">
        <v>152</v>
      </c>
      <c r="E149" s="128">
        <f>SUM(E150:E151)</f>
        <v>20929227</v>
      </c>
      <c r="F149" s="128">
        <f>SUM(F150:F151)</f>
        <v>24136588</v>
      </c>
      <c r="G149" s="128">
        <f>SUM(G150:G151)</f>
        <v>0</v>
      </c>
      <c r="H149" s="128">
        <f>SUM(H150:H151)</f>
        <v>0</v>
      </c>
      <c r="I149" s="128">
        <f>SUM(I150:I151)</f>
        <v>0</v>
      </c>
    </row>
    <row r="150" spans="1:9" s="132" customFormat="1" ht="18.75">
      <c r="C150" s="124" t="s">
        <v>20</v>
      </c>
      <c r="D150" s="116" t="s">
        <v>21</v>
      </c>
      <c r="E150" s="128">
        <f>E142</f>
        <v>2959472</v>
      </c>
      <c r="F150" s="128">
        <f>F142</f>
        <v>2305000</v>
      </c>
      <c r="G150" s="128">
        <f>G142</f>
        <v>0</v>
      </c>
      <c r="H150" s="128">
        <f>H142</f>
        <v>0</v>
      </c>
      <c r="I150" s="128">
        <f>I142</f>
        <v>0</v>
      </c>
    </row>
    <row r="151" spans="1:9" ht="18.75">
      <c r="A151" s="132"/>
      <c r="B151" s="132"/>
      <c r="C151" s="125" t="s">
        <v>20</v>
      </c>
      <c r="D151" s="116" t="s">
        <v>22</v>
      </c>
      <c r="E151" s="128">
        <f>E146</f>
        <v>17969755</v>
      </c>
      <c r="F151" s="128">
        <f>F146</f>
        <v>21831588</v>
      </c>
      <c r="G151" s="128">
        <f>G146</f>
        <v>0</v>
      </c>
      <c r="H151" s="128">
        <f>H146</f>
        <v>0</v>
      </c>
      <c r="I151" s="128">
        <f>I146</f>
        <v>0</v>
      </c>
    </row>
    <row r="152" spans="1:9" s="133" customFormat="1" ht="43.5" customHeight="1">
      <c r="C152" s="125" t="s">
        <v>20</v>
      </c>
      <c r="D152" s="116" t="s">
        <v>153</v>
      </c>
      <c r="E152" s="128">
        <f>SUM(E153:E154)</f>
        <v>3349019719</v>
      </c>
      <c r="F152" s="128">
        <f>SUM(F153:F154)</f>
        <v>2755333245</v>
      </c>
      <c r="G152" s="128">
        <f>SUM(G153:G154)</f>
        <v>2528100600</v>
      </c>
      <c r="H152" s="128">
        <f>SUM(H153:H154)</f>
        <v>2685172500</v>
      </c>
      <c r="I152" s="128">
        <f>SUM(I153:I154)</f>
        <v>2805720600</v>
      </c>
    </row>
    <row r="153" spans="1:9" s="133" customFormat="1" ht="29.25" customHeight="1">
      <c r="C153" s="125" t="s">
        <v>20</v>
      </c>
      <c r="D153" s="116" t="s">
        <v>21</v>
      </c>
      <c r="E153" s="128">
        <f t="shared" ref="E153:I154" si="0">SUM(E104+E138+E150)</f>
        <v>2629212613</v>
      </c>
      <c r="F153" s="128">
        <f t="shared" si="0"/>
        <v>2034115257</v>
      </c>
      <c r="G153" s="128">
        <f t="shared" si="0"/>
        <v>1843504300</v>
      </c>
      <c r="H153" s="128">
        <f t="shared" si="0"/>
        <v>1973147600</v>
      </c>
      <c r="I153" s="128">
        <f t="shared" si="0"/>
        <v>2080419500</v>
      </c>
    </row>
    <row r="154" spans="1:9" s="133" customFormat="1" ht="29.25" customHeight="1">
      <c r="C154" s="125" t="s">
        <v>20</v>
      </c>
      <c r="D154" s="116" t="s">
        <v>22</v>
      </c>
      <c r="E154" s="128">
        <f t="shared" si="0"/>
        <v>719807106</v>
      </c>
      <c r="F154" s="128">
        <f t="shared" si="0"/>
        <v>721217988</v>
      </c>
      <c r="G154" s="128">
        <f t="shared" si="0"/>
        <v>684596300</v>
      </c>
      <c r="H154" s="128">
        <f t="shared" si="0"/>
        <v>712024900</v>
      </c>
      <c r="I154" s="128">
        <f t="shared" si="0"/>
        <v>725301100</v>
      </c>
    </row>
    <row r="155" spans="1:9" s="133" customFormat="1" ht="29.25" customHeight="1">
      <c r="C155" s="134"/>
      <c r="D155" s="135"/>
      <c r="E155" s="136"/>
      <c r="F155" s="136"/>
      <c r="G155" s="136"/>
      <c r="H155" s="136"/>
      <c r="I155" s="136"/>
    </row>
    <row r="157" spans="1:9" ht="18.75">
      <c r="C157" s="144" t="s">
        <v>241</v>
      </c>
      <c r="D157" s="144"/>
      <c r="E157" s="144"/>
      <c r="F157" s="137"/>
      <c r="G157" s="137"/>
      <c r="H157" s="145" t="s">
        <v>242</v>
      </c>
      <c r="I157" s="145"/>
    </row>
  </sheetData>
  <mergeCells count="8">
    <mergeCell ref="C157:E157"/>
    <mergeCell ref="H157:I157"/>
    <mergeCell ref="C140:I140"/>
    <mergeCell ref="C8:I8"/>
    <mergeCell ref="C12:C13"/>
    <mergeCell ref="D12:D13"/>
    <mergeCell ref="C15:I15"/>
    <mergeCell ref="C106:I106"/>
  </mergeCells>
  <pageMargins left="1.1811023622047245" right="0.59055118110236227" top="0.74803149606299213" bottom="0.39370078740157483" header="0.51181102362204722" footer="0.51181102362204722"/>
  <pageSetup paperSize="9" scale="55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4"/>
  <sheetViews>
    <sheetView topLeftCell="A10" workbookViewId="0">
      <selection activeCell="J20" sqref="J20:J21"/>
    </sheetView>
  </sheetViews>
  <sheetFormatPr defaultRowHeight="15"/>
  <cols>
    <col min="1" max="3" width="8.5703125"/>
    <col min="4" max="4" width="23.28515625"/>
    <col min="5" max="5" width="52.7109375"/>
    <col min="6" max="10" width="23.28515625"/>
    <col min="11" max="1025" width="8.5703125"/>
  </cols>
  <sheetData>
    <row r="1" spans="1:10" ht="18.75">
      <c r="D1" s="18"/>
      <c r="E1" s="18"/>
      <c r="F1" s="18"/>
      <c r="G1" s="18"/>
      <c r="H1" s="18"/>
      <c r="I1" s="18"/>
      <c r="J1" s="18"/>
    </row>
    <row r="2" spans="1:10" ht="18.75">
      <c r="D2" s="18"/>
      <c r="E2" s="18"/>
      <c r="F2" s="18"/>
      <c r="G2" s="18"/>
      <c r="H2" s="18"/>
      <c r="I2" s="18"/>
      <c r="J2" s="18"/>
    </row>
    <row r="3" spans="1:10" ht="18.75">
      <c r="D3" s="19"/>
      <c r="E3" s="20"/>
      <c r="F3" s="20"/>
      <c r="G3" s="20"/>
      <c r="H3" s="20"/>
      <c r="I3" s="21" t="s">
        <v>154</v>
      </c>
      <c r="J3" s="19"/>
    </row>
    <row r="4" spans="1:10" ht="18.75">
      <c r="D4" s="19"/>
      <c r="E4" s="20"/>
      <c r="F4" s="20"/>
      <c r="G4" s="20"/>
      <c r="H4" s="20"/>
      <c r="I4" s="21" t="s">
        <v>1</v>
      </c>
      <c r="J4" s="19"/>
    </row>
    <row r="5" spans="1:10" ht="18.75">
      <c r="D5" s="19"/>
      <c r="E5" s="20"/>
      <c r="F5" s="20"/>
      <c r="G5" s="20"/>
      <c r="H5" s="20"/>
      <c r="I5" s="21" t="s">
        <v>2</v>
      </c>
      <c r="J5" s="19"/>
    </row>
    <row r="6" spans="1:10" ht="18.75">
      <c r="D6" s="19"/>
      <c r="E6" s="20"/>
      <c r="F6" s="20"/>
      <c r="G6" s="20"/>
      <c r="H6" s="20"/>
      <c r="I6" s="21" t="s">
        <v>155</v>
      </c>
      <c r="J6" s="19"/>
    </row>
    <row r="7" spans="1:10" ht="18.75">
      <c r="D7" s="151" t="s">
        <v>156</v>
      </c>
      <c r="E7" s="151"/>
      <c r="F7" s="151"/>
      <c r="G7" s="151"/>
      <c r="H7" s="151"/>
      <c r="I7" s="151"/>
      <c r="J7" s="151"/>
    </row>
    <row r="8" spans="1:10" ht="18.75">
      <c r="D8" s="22">
        <v>9100000000</v>
      </c>
      <c r="E8" s="20"/>
      <c r="F8" s="20"/>
      <c r="G8" s="20"/>
      <c r="H8" s="20"/>
      <c r="I8" s="20"/>
      <c r="J8" s="20"/>
    </row>
    <row r="9" spans="1:10" ht="18.75">
      <c r="D9" s="20" t="s">
        <v>5</v>
      </c>
      <c r="E9" s="20"/>
      <c r="F9" s="20"/>
      <c r="G9" s="20"/>
      <c r="H9" s="20"/>
      <c r="I9" s="20"/>
      <c r="J9" s="20"/>
    </row>
    <row r="10" spans="1:10" ht="18.75">
      <c r="D10" s="20"/>
      <c r="E10" s="20"/>
      <c r="F10" s="20"/>
      <c r="G10" s="20"/>
      <c r="H10" s="20"/>
      <c r="I10" s="20"/>
      <c r="J10" s="23" t="s">
        <v>6</v>
      </c>
    </row>
    <row r="11" spans="1:10" ht="35.450000000000003" customHeight="1">
      <c r="D11" s="152" t="s">
        <v>36</v>
      </c>
      <c r="E11" s="152" t="s">
        <v>37</v>
      </c>
      <c r="F11" s="24" t="s">
        <v>9</v>
      </c>
      <c r="G11" s="24" t="s">
        <v>10</v>
      </c>
      <c r="H11" s="24" t="s">
        <v>11</v>
      </c>
      <c r="I11" s="24" t="s">
        <v>12</v>
      </c>
      <c r="J11" s="24" t="s">
        <v>13</v>
      </c>
    </row>
    <row r="12" spans="1:10" ht="18.75">
      <c r="D12" s="152"/>
      <c r="E12" s="152"/>
      <c r="F12" s="24" t="s">
        <v>14</v>
      </c>
      <c r="G12" s="24" t="s">
        <v>15</v>
      </c>
      <c r="H12" s="24" t="s">
        <v>16</v>
      </c>
      <c r="I12" s="24" t="s">
        <v>16</v>
      </c>
      <c r="J12" s="24" t="s">
        <v>16</v>
      </c>
    </row>
    <row r="13" spans="1:10" ht="18.75">
      <c r="D13" s="25">
        <v>1</v>
      </c>
      <c r="E13" s="25">
        <v>2</v>
      </c>
      <c r="F13" s="25">
        <v>3</v>
      </c>
      <c r="G13" s="25">
        <v>4</v>
      </c>
      <c r="H13" s="25">
        <v>5</v>
      </c>
      <c r="I13" s="25">
        <v>6</v>
      </c>
      <c r="J13" s="25">
        <v>7</v>
      </c>
    </row>
    <row r="14" spans="1:10" ht="26.25" customHeight="1">
      <c r="D14" s="153" t="s">
        <v>157</v>
      </c>
      <c r="E14" s="153"/>
      <c r="F14" s="153"/>
      <c r="G14" s="153"/>
      <c r="H14" s="153"/>
      <c r="I14" s="153"/>
      <c r="J14" s="153"/>
    </row>
    <row r="15" spans="1:10" s="26" customFormat="1" ht="21.75" customHeight="1">
      <c r="D15" s="25">
        <v>200000</v>
      </c>
      <c r="E15" s="27" t="s">
        <v>158</v>
      </c>
      <c r="F15" s="93">
        <f>SUM(F16+F17)</f>
        <v>174015812</v>
      </c>
      <c r="G15" s="93">
        <f>SUM(G16:G17)</f>
        <v>76870161</v>
      </c>
      <c r="H15" s="93">
        <f>SUM(H16:H17)</f>
        <v>0</v>
      </c>
      <c r="I15" s="93">
        <f>SUM(I16:I17)</f>
        <v>0</v>
      </c>
      <c r="J15" s="93">
        <f>SUM(J16:J17)</f>
        <v>0</v>
      </c>
    </row>
    <row r="16" spans="1:10" ht="21.75" customHeight="1">
      <c r="A16" s="26"/>
      <c r="B16" s="26"/>
      <c r="C16" s="26"/>
      <c r="D16" s="25" t="s">
        <v>20</v>
      </c>
      <c r="E16" s="27" t="s">
        <v>21</v>
      </c>
      <c r="F16" s="93">
        <v>-363417360</v>
      </c>
      <c r="G16" s="93">
        <v>-156715425</v>
      </c>
      <c r="H16" s="93">
        <v>-47367100</v>
      </c>
      <c r="I16" s="93">
        <v>-46736700</v>
      </c>
      <c r="J16" s="93">
        <v>-46934700</v>
      </c>
    </row>
    <row r="17" spans="1:10" ht="21.75" customHeight="1">
      <c r="A17" s="26"/>
      <c r="B17" s="26"/>
      <c r="C17" s="26"/>
      <c r="D17" s="25" t="s">
        <v>20</v>
      </c>
      <c r="E17" s="27" t="s">
        <v>22</v>
      </c>
      <c r="F17" s="93">
        <v>537433172</v>
      </c>
      <c r="G17" s="93">
        <v>233585586</v>
      </c>
      <c r="H17" s="93">
        <f>47366600+500</f>
        <v>47367100</v>
      </c>
      <c r="I17" s="93">
        <f>46736200+500</f>
        <v>46736700</v>
      </c>
      <c r="J17" s="93">
        <f>46935200-500</f>
        <v>46934700</v>
      </c>
    </row>
    <row r="18" spans="1:10" ht="21.75" customHeight="1">
      <c r="A18" s="26"/>
      <c r="B18" s="26"/>
      <c r="C18" s="26"/>
      <c r="D18" s="25">
        <v>300000</v>
      </c>
      <c r="E18" s="27" t="s">
        <v>159</v>
      </c>
      <c r="F18" s="93"/>
      <c r="G18" s="93"/>
      <c r="H18" s="93"/>
      <c r="I18" s="93"/>
      <c r="J18" s="93"/>
    </row>
    <row r="19" spans="1:10" s="28" customFormat="1" ht="21.75" customHeight="1">
      <c r="D19" s="25" t="s">
        <v>20</v>
      </c>
      <c r="E19" s="27" t="s">
        <v>27</v>
      </c>
      <c r="F19" s="93">
        <f>SUM(F20:F21)</f>
        <v>0</v>
      </c>
      <c r="G19" s="93">
        <f>SUM(G20:G21)</f>
        <v>0</v>
      </c>
      <c r="H19" s="93">
        <f>SUM(H20:H21)</f>
        <v>0</v>
      </c>
      <c r="I19" s="93">
        <f>SUM(I20:I21)</f>
        <v>0</v>
      </c>
      <c r="J19" s="93">
        <f>SUM(J20:J21)</f>
        <v>0</v>
      </c>
    </row>
    <row r="20" spans="1:10" s="29" customFormat="1" ht="21.75" customHeight="1">
      <c r="D20" s="25" t="s">
        <v>20</v>
      </c>
      <c r="E20" s="27" t="s">
        <v>21</v>
      </c>
      <c r="F20" s="93"/>
      <c r="G20" s="93"/>
      <c r="H20" s="93"/>
      <c r="I20" s="93"/>
      <c r="J20" s="93"/>
    </row>
    <row r="21" spans="1:10" ht="21.75" customHeight="1">
      <c r="A21" s="29"/>
      <c r="B21" s="29"/>
      <c r="C21" s="29"/>
      <c r="D21" s="25" t="s">
        <v>20</v>
      </c>
      <c r="E21" s="27" t="s">
        <v>22</v>
      </c>
      <c r="F21" s="93"/>
      <c r="G21" s="93"/>
      <c r="H21" s="93"/>
      <c r="I21" s="93"/>
      <c r="J21" s="93"/>
    </row>
    <row r="22" spans="1:10" ht="21.75" customHeight="1">
      <c r="D22" s="153" t="s">
        <v>160</v>
      </c>
      <c r="E22" s="153"/>
      <c r="F22" s="153"/>
      <c r="G22" s="153"/>
      <c r="H22" s="153"/>
      <c r="I22" s="153"/>
      <c r="J22" s="153"/>
    </row>
    <row r="23" spans="1:10" s="26" customFormat="1" ht="42.75" customHeight="1">
      <c r="D23" s="25">
        <v>400000</v>
      </c>
      <c r="E23" s="27" t="s">
        <v>161</v>
      </c>
      <c r="F23" s="92"/>
      <c r="G23" s="92"/>
      <c r="H23" s="92"/>
      <c r="I23" s="92"/>
      <c r="J23" s="92"/>
    </row>
    <row r="24" spans="1:10" ht="21.75" customHeight="1">
      <c r="D24" s="30" t="s">
        <v>20</v>
      </c>
      <c r="E24" s="27" t="s">
        <v>21</v>
      </c>
      <c r="F24" s="92"/>
      <c r="G24" s="92"/>
      <c r="H24" s="92"/>
      <c r="I24" s="92"/>
      <c r="J24" s="92"/>
    </row>
    <row r="25" spans="1:10" ht="21.75" customHeight="1">
      <c r="D25" s="30" t="s">
        <v>20</v>
      </c>
      <c r="E25" s="27" t="s">
        <v>22</v>
      </c>
      <c r="F25" s="92"/>
      <c r="G25" s="92"/>
      <c r="H25" s="92"/>
      <c r="I25" s="92"/>
      <c r="J25" s="92"/>
    </row>
    <row r="26" spans="1:10" s="26" customFormat="1" ht="39.75" customHeight="1">
      <c r="D26" s="25">
        <v>600000</v>
      </c>
      <c r="E26" s="27" t="s">
        <v>162</v>
      </c>
      <c r="F26" s="93">
        <f>SUM(F27:F28)</f>
        <v>174015812</v>
      </c>
      <c r="G26" s="93">
        <f>SUM(G27:G28)</f>
        <v>76870161</v>
      </c>
      <c r="H26" s="93">
        <f>SUM(H27:H28)</f>
        <v>0</v>
      </c>
      <c r="I26" s="93">
        <f>SUM(I27:I28)</f>
        <v>0</v>
      </c>
      <c r="J26" s="93">
        <f>SUM(J27:J28)</f>
        <v>0</v>
      </c>
    </row>
    <row r="27" spans="1:10" ht="36" customHeight="1">
      <c r="A27" s="26"/>
      <c r="B27" s="26"/>
      <c r="C27" s="26"/>
      <c r="D27" s="30" t="s">
        <v>20</v>
      </c>
      <c r="E27" s="27" t="s">
        <v>21</v>
      </c>
      <c r="F27" s="93">
        <v>-363417360</v>
      </c>
      <c r="G27" s="93">
        <v>-156715425</v>
      </c>
      <c r="H27" s="93">
        <v>-47366600</v>
      </c>
      <c r="I27" s="93">
        <v>-46736700</v>
      </c>
      <c r="J27" s="93">
        <v>-46934700</v>
      </c>
    </row>
    <row r="28" spans="1:10" ht="21.75" customHeight="1">
      <c r="A28" s="26"/>
      <c r="B28" s="26"/>
      <c r="C28" s="26"/>
      <c r="D28" s="30" t="s">
        <v>20</v>
      </c>
      <c r="E28" s="27" t="s">
        <v>22</v>
      </c>
      <c r="F28" s="93">
        <v>537433172</v>
      </c>
      <c r="G28" s="93">
        <v>233585586</v>
      </c>
      <c r="H28" s="93">
        <v>47366600</v>
      </c>
      <c r="I28" s="93">
        <v>46736700</v>
      </c>
      <c r="J28" s="93">
        <v>46934700</v>
      </c>
    </row>
    <row r="29" spans="1:10" ht="21.75" customHeight="1">
      <c r="A29" s="26"/>
      <c r="B29" s="26"/>
      <c r="C29" s="26"/>
      <c r="D29" s="25" t="s">
        <v>20</v>
      </c>
      <c r="E29" s="27" t="s">
        <v>31</v>
      </c>
      <c r="F29" s="93">
        <f>SUM(F30:F31)</f>
        <v>174015812</v>
      </c>
      <c r="G29" s="93">
        <f>SUM(G30:G31)</f>
        <v>76870161</v>
      </c>
      <c r="H29" s="93">
        <f>SUM(H30:H31)</f>
        <v>0</v>
      </c>
      <c r="I29" s="93">
        <f>SUM(I30:I31)</f>
        <v>0</v>
      </c>
      <c r="J29" s="93">
        <f>SUM(J30:J31)</f>
        <v>0</v>
      </c>
    </row>
    <row r="30" spans="1:10" ht="21.75" customHeight="1">
      <c r="D30" s="25" t="s">
        <v>20</v>
      </c>
      <c r="E30" s="27" t="s">
        <v>21</v>
      </c>
      <c r="F30" s="93">
        <f t="shared" ref="F30:J31" si="0">SUM(F27)</f>
        <v>-363417360</v>
      </c>
      <c r="G30" s="93">
        <f t="shared" si="0"/>
        <v>-156715425</v>
      </c>
      <c r="H30" s="93">
        <f t="shared" si="0"/>
        <v>-47366600</v>
      </c>
      <c r="I30" s="93">
        <f t="shared" si="0"/>
        <v>-46736700</v>
      </c>
      <c r="J30" s="93">
        <f t="shared" si="0"/>
        <v>-46934700</v>
      </c>
    </row>
    <row r="31" spans="1:10" ht="21.75" customHeight="1">
      <c r="D31" s="25" t="s">
        <v>20</v>
      </c>
      <c r="E31" s="27" t="s">
        <v>22</v>
      </c>
      <c r="F31" s="93">
        <f t="shared" si="0"/>
        <v>537433172</v>
      </c>
      <c r="G31" s="93">
        <f t="shared" si="0"/>
        <v>233585586</v>
      </c>
      <c r="H31" s="93">
        <f t="shared" si="0"/>
        <v>47366600</v>
      </c>
      <c r="I31" s="93">
        <f t="shared" si="0"/>
        <v>46736700</v>
      </c>
      <c r="J31" s="93">
        <f t="shared" si="0"/>
        <v>46934700</v>
      </c>
    </row>
    <row r="34" spans="4:10" ht="18.75">
      <c r="D34" s="140" t="s">
        <v>241</v>
      </c>
      <c r="E34" s="140"/>
      <c r="F34" s="140"/>
      <c r="G34" s="97"/>
      <c r="H34" s="97"/>
      <c r="I34" s="150" t="s">
        <v>242</v>
      </c>
      <c r="J34" s="150"/>
    </row>
  </sheetData>
  <mergeCells count="7">
    <mergeCell ref="D34:F34"/>
    <mergeCell ref="I34:J34"/>
    <mergeCell ref="D7:J7"/>
    <mergeCell ref="D11:D12"/>
    <mergeCell ref="E11:E12"/>
    <mergeCell ref="D14:J14"/>
    <mergeCell ref="D22:J22"/>
  </mergeCells>
  <pageMargins left="0.78740157480314965" right="0.59055118110236227" top="0.78740157480314965" bottom="0.78740157480314965" header="0.51181102362204722" footer="0.51181102362204722"/>
  <pageSetup paperSize="9" scale="55" firstPageNumber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90"/>
  <sheetViews>
    <sheetView workbookViewId="0">
      <selection activeCell="H90" sqref="C1:I90"/>
    </sheetView>
  </sheetViews>
  <sheetFormatPr defaultRowHeight="15"/>
  <cols>
    <col min="1" max="2" width="8.5703125"/>
    <col min="3" max="3" width="17.85546875"/>
    <col min="4" max="4" width="40.140625" style="14" customWidth="1"/>
    <col min="5" max="6" width="16.7109375" style="35" customWidth="1"/>
    <col min="7" max="9" width="16.7109375" customWidth="1"/>
    <col min="10" max="10" width="10.140625"/>
    <col min="11" max="1025" width="8.5703125"/>
  </cols>
  <sheetData>
    <row r="1" spans="3:9" ht="18.75">
      <c r="C1" s="18"/>
      <c r="D1" s="36"/>
      <c r="E1" s="18"/>
      <c r="F1" s="18"/>
      <c r="G1" s="18"/>
      <c r="H1" s="18"/>
      <c r="I1" s="18"/>
    </row>
    <row r="2" spans="3:9" ht="18.75">
      <c r="C2" s="15"/>
      <c r="D2" s="36"/>
      <c r="E2" s="18"/>
      <c r="F2" s="18"/>
      <c r="G2" s="18"/>
      <c r="H2" s="158" t="s">
        <v>163</v>
      </c>
      <c r="I2" s="158"/>
    </row>
    <row r="3" spans="3:9" ht="18.75">
      <c r="C3" s="15"/>
      <c r="D3" s="36"/>
      <c r="E3" s="18"/>
      <c r="F3" s="18"/>
      <c r="G3" s="18"/>
      <c r="H3" s="158" t="s">
        <v>1</v>
      </c>
      <c r="I3" s="158"/>
    </row>
    <row r="4" spans="3:9" ht="18.75">
      <c r="C4" s="15"/>
      <c r="D4" s="36"/>
      <c r="E4" s="18"/>
      <c r="F4" s="18"/>
      <c r="G4" s="18"/>
      <c r="H4" s="158" t="s">
        <v>2</v>
      </c>
      <c r="I4" s="158"/>
    </row>
    <row r="5" spans="3:9" ht="18.75">
      <c r="C5" s="15"/>
      <c r="D5" s="36"/>
      <c r="E5" s="18"/>
      <c r="F5" s="18"/>
      <c r="G5" s="18"/>
      <c r="H5" s="158" t="s">
        <v>164</v>
      </c>
      <c r="I5" s="158"/>
    </row>
    <row r="6" spans="3:9" ht="18.75">
      <c r="C6" s="16"/>
      <c r="D6" s="36"/>
      <c r="E6" s="18"/>
      <c r="F6" s="18"/>
      <c r="G6" s="18"/>
      <c r="H6" s="18"/>
      <c r="I6" s="18"/>
    </row>
    <row r="7" spans="3:9" ht="18.75">
      <c r="C7" s="159" t="s">
        <v>165</v>
      </c>
      <c r="D7" s="159"/>
      <c r="E7" s="159"/>
      <c r="F7" s="159"/>
      <c r="G7" s="159"/>
      <c r="H7" s="159"/>
      <c r="I7" s="159"/>
    </row>
    <row r="8" spans="3:9" ht="18.75">
      <c r="C8" s="38">
        <v>9100000000</v>
      </c>
      <c r="D8" s="36"/>
      <c r="E8" s="18"/>
      <c r="F8" s="18"/>
      <c r="G8" s="18"/>
      <c r="H8" s="18"/>
      <c r="I8" s="18"/>
    </row>
    <row r="9" spans="3:9" ht="18.75">
      <c r="C9" s="18" t="s">
        <v>5</v>
      </c>
      <c r="D9" s="36"/>
      <c r="E9" s="18"/>
      <c r="F9" s="18"/>
      <c r="G9" s="18"/>
      <c r="H9" s="18"/>
      <c r="I9" s="18"/>
    </row>
    <row r="10" spans="3:9" ht="18.75">
      <c r="C10" s="39"/>
      <c r="D10" s="36"/>
      <c r="E10" s="18"/>
      <c r="F10" s="18"/>
      <c r="G10" s="18"/>
      <c r="H10" s="18"/>
      <c r="I10" s="31" t="s">
        <v>6</v>
      </c>
    </row>
    <row r="11" spans="3:9" ht="18.75" customHeight="1">
      <c r="C11" s="156" t="s">
        <v>166</v>
      </c>
      <c r="D11" s="157" t="s">
        <v>167</v>
      </c>
      <c r="E11" s="32" t="s">
        <v>9</v>
      </c>
      <c r="F11" s="32" t="s">
        <v>10</v>
      </c>
      <c r="G11" s="32" t="s">
        <v>11</v>
      </c>
      <c r="H11" s="32" t="s">
        <v>12</v>
      </c>
      <c r="I11" s="32" t="s">
        <v>13</v>
      </c>
    </row>
    <row r="12" spans="3:9" ht="37.5">
      <c r="C12" s="156"/>
      <c r="D12" s="157"/>
      <c r="E12" s="32" t="s">
        <v>14</v>
      </c>
      <c r="F12" s="32" t="s">
        <v>15</v>
      </c>
      <c r="G12" s="32" t="s">
        <v>16</v>
      </c>
      <c r="H12" s="32" t="s">
        <v>16</v>
      </c>
      <c r="I12" s="32" t="s">
        <v>16</v>
      </c>
    </row>
    <row r="13" spans="3:9" ht="18.75">
      <c r="C13" s="32">
        <v>1</v>
      </c>
      <c r="D13" s="40">
        <v>2</v>
      </c>
      <c r="E13" s="32">
        <v>3</v>
      </c>
      <c r="F13" s="32">
        <v>4</v>
      </c>
      <c r="G13" s="32">
        <v>5</v>
      </c>
      <c r="H13" s="32">
        <v>6</v>
      </c>
      <c r="I13" s="32">
        <v>7</v>
      </c>
    </row>
    <row r="14" spans="3:9" ht="24.75" customHeight="1">
      <c r="C14" s="155"/>
      <c r="D14" s="41" t="s">
        <v>168</v>
      </c>
      <c r="E14" s="94">
        <f>SUM(E16:E17)</f>
        <v>78387342</v>
      </c>
      <c r="F14" s="94">
        <f>SUM(F16:F17)</f>
        <v>120647932</v>
      </c>
      <c r="G14" s="94">
        <f>SUM(G16:G17)</f>
        <v>90454800</v>
      </c>
      <c r="H14" s="94">
        <f>SUM(H16:H17)</f>
        <v>93554600</v>
      </c>
      <c r="I14" s="94">
        <f>SUM(I16:I17)</f>
        <v>97473600</v>
      </c>
    </row>
    <row r="15" spans="3:9" ht="21" customHeight="1">
      <c r="C15" s="155"/>
      <c r="D15" s="41" t="s">
        <v>169</v>
      </c>
      <c r="E15" s="95"/>
      <c r="F15" s="95"/>
      <c r="G15" s="95"/>
      <c r="H15" s="95"/>
      <c r="I15" s="95"/>
    </row>
    <row r="16" spans="3:9" ht="21" customHeight="1">
      <c r="C16" s="33" t="s">
        <v>20</v>
      </c>
      <c r="D16" s="41" t="s">
        <v>21</v>
      </c>
      <c r="E16" s="51">
        <v>76348955</v>
      </c>
      <c r="F16" s="51">
        <v>93700532</v>
      </c>
      <c r="G16" s="51">
        <v>85984800</v>
      </c>
      <c r="H16" s="51">
        <v>90004600</v>
      </c>
      <c r="I16" s="51">
        <v>93923600</v>
      </c>
    </row>
    <row r="17" spans="3:11" ht="21" customHeight="1">
      <c r="C17" s="42" t="s">
        <v>20</v>
      </c>
      <c r="D17" s="41" t="s">
        <v>22</v>
      </c>
      <c r="E17" s="51">
        <v>2038387</v>
      </c>
      <c r="F17" s="51">
        <v>26947400</v>
      </c>
      <c r="G17" s="51">
        <v>4470000</v>
      </c>
      <c r="H17" s="51">
        <v>3550000</v>
      </c>
      <c r="I17" s="51">
        <v>3550000</v>
      </c>
    </row>
    <row r="18" spans="3:11" ht="41.25" customHeight="1">
      <c r="C18" s="155"/>
      <c r="D18" s="43" t="s">
        <v>170</v>
      </c>
      <c r="E18" s="94">
        <f>SUM(E20:E21)</f>
        <v>13652114</v>
      </c>
      <c r="F18" s="94">
        <f>SUM(F20:F21)</f>
        <v>14099500</v>
      </c>
      <c r="G18" s="94">
        <f>SUM(G20:G21)</f>
        <v>15167500</v>
      </c>
      <c r="H18" s="94">
        <f>SUM(H20:H21)</f>
        <v>15167500</v>
      </c>
      <c r="I18" s="94">
        <f>SUM(I20:I21)</f>
        <v>15167500</v>
      </c>
    </row>
    <row r="19" spans="3:11" ht="21" customHeight="1">
      <c r="C19" s="155"/>
      <c r="D19" s="41" t="s">
        <v>169</v>
      </c>
      <c r="E19" s="95"/>
      <c r="F19" s="95"/>
      <c r="G19" s="95"/>
      <c r="H19" s="95"/>
      <c r="I19" s="95"/>
    </row>
    <row r="20" spans="3:11" ht="21" customHeight="1">
      <c r="C20" s="33" t="s">
        <v>20</v>
      </c>
      <c r="D20" s="41" t="s">
        <v>21</v>
      </c>
      <c r="E20" s="51">
        <v>12002696</v>
      </c>
      <c r="F20" s="51">
        <v>12701500</v>
      </c>
      <c r="G20" s="51">
        <v>13769500</v>
      </c>
      <c r="H20" s="51">
        <v>13769500</v>
      </c>
      <c r="I20" s="51">
        <v>13769500</v>
      </c>
    </row>
    <row r="21" spans="3:11" ht="21" customHeight="1">
      <c r="C21" s="42" t="s">
        <v>20</v>
      </c>
      <c r="D21" s="41" t="s">
        <v>22</v>
      </c>
      <c r="E21" s="51">
        <v>1649418</v>
      </c>
      <c r="F21" s="51">
        <v>1398000</v>
      </c>
      <c r="G21" s="51">
        <v>1398000</v>
      </c>
      <c r="H21" s="51">
        <v>1398000</v>
      </c>
      <c r="I21" s="51">
        <v>1398000</v>
      </c>
    </row>
    <row r="22" spans="3:11" ht="42.75" customHeight="1">
      <c r="C22" s="155"/>
      <c r="D22" s="44" t="s">
        <v>171</v>
      </c>
      <c r="E22" s="94">
        <f>SUM(E24:E25)</f>
        <v>802678160</v>
      </c>
      <c r="F22" s="94">
        <f>SUM(F24:F25)</f>
        <v>807042000</v>
      </c>
      <c r="G22" s="94">
        <f>SUM(G24:G25)</f>
        <v>847957400</v>
      </c>
      <c r="H22" s="94">
        <f>SUM(H24:H25)</f>
        <v>918922300</v>
      </c>
      <c r="I22" s="94">
        <f>SUM(I24:I25)</f>
        <v>976455800</v>
      </c>
    </row>
    <row r="23" spans="3:11" ht="21" customHeight="1">
      <c r="C23" s="155"/>
      <c r="D23" s="41" t="s">
        <v>169</v>
      </c>
      <c r="E23" s="95"/>
      <c r="F23" s="95"/>
      <c r="G23" s="95"/>
      <c r="H23" s="95"/>
      <c r="I23" s="95"/>
    </row>
    <row r="24" spans="3:11" ht="21" customHeight="1">
      <c r="C24" s="33" t="s">
        <v>20</v>
      </c>
      <c r="D24" s="41" t="s">
        <v>21</v>
      </c>
      <c r="E24" s="51">
        <v>635088282</v>
      </c>
      <c r="F24" s="51">
        <v>739037600</v>
      </c>
      <c r="G24" s="51">
        <v>817398000</v>
      </c>
      <c r="H24" s="51">
        <v>886941300</v>
      </c>
      <c r="I24" s="51">
        <v>943110100</v>
      </c>
    </row>
    <row r="25" spans="3:11" ht="21" customHeight="1">
      <c r="C25" s="42" t="s">
        <v>20</v>
      </c>
      <c r="D25" s="41" t="s">
        <v>22</v>
      </c>
      <c r="E25" s="51">
        <v>167589878</v>
      </c>
      <c r="F25" s="51">
        <v>68004400</v>
      </c>
      <c r="G25" s="51">
        <v>30559400</v>
      </c>
      <c r="H25" s="51">
        <v>31981000</v>
      </c>
      <c r="I25" s="51">
        <v>33345700</v>
      </c>
    </row>
    <row r="26" spans="3:11" ht="24.75" customHeight="1">
      <c r="C26" s="154"/>
      <c r="D26" s="45" t="s">
        <v>172</v>
      </c>
      <c r="E26" s="51">
        <f>SUM(E28:E29)</f>
        <v>61505515</v>
      </c>
      <c r="F26" s="51">
        <f>SUM(F28:F29)</f>
        <v>72346600</v>
      </c>
      <c r="G26" s="51">
        <f>SUM(G28:G29)</f>
        <v>77938600</v>
      </c>
      <c r="H26" s="51">
        <f>SUM(H28:H29)</f>
        <v>84348800</v>
      </c>
      <c r="I26" s="51">
        <f>SUM(I28:I29)</f>
        <v>89637400</v>
      </c>
    </row>
    <row r="27" spans="3:11" ht="21" customHeight="1">
      <c r="C27" s="154"/>
      <c r="D27" s="41" t="s">
        <v>169</v>
      </c>
      <c r="E27" s="51"/>
      <c r="F27" s="51"/>
      <c r="G27" s="51"/>
      <c r="H27" s="51"/>
      <c r="I27" s="51"/>
    </row>
    <row r="28" spans="3:11" ht="21" customHeight="1">
      <c r="C28" s="33" t="s">
        <v>20</v>
      </c>
      <c r="D28" s="41" t="s">
        <v>21</v>
      </c>
      <c r="E28" s="51">
        <v>57297515</v>
      </c>
      <c r="F28" s="51">
        <v>70574600</v>
      </c>
      <c r="G28" s="51">
        <v>76056700</v>
      </c>
      <c r="H28" s="51">
        <v>82367100</v>
      </c>
      <c r="I28" s="51">
        <v>87556700</v>
      </c>
    </row>
    <row r="29" spans="3:11" ht="21" customHeight="1">
      <c r="C29" s="42" t="s">
        <v>20</v>
      </c>
      <c r="D29" s="41" t="s">
        <v>22</v>
      </c>
      <c r="E29" s="51">
        <v>4208000</v>
      </c>
      <c r="F29" s="51">
        <v>1772000</v>
      </c>
      <c r="G29" s="51">
        <v>1881900</v>
      </c>
      <c r="H29" s="51">
        <v>1981700</v>
      </c>
      <c r="I29" s="51">
        <v>2080700</v>
      </c>
    </row>
    <row r="30" spans="3:11" ht="41.25" customHeight="1">
      <c r="C30" s="154"/>
      <c r="D30" s="44" t="s">
        <v>173</v>
      </c>
      <c r="E30" s="51">
        <f>SUM(E32:E33)</f>
        <v>655793535</v>
      </c>
      <c r="F30" s="51">
        <f>SUM(F32:F33)</f>
        <v>389816858</v>
      </c>
      <c r="G30" s="51">
        <f>SUM(G32:G33)</f>
        <v>187601500</v>
      </c>
      <c r="H30" s="51">
        <f>SUM(H32:H33)</f>
        <v>199759900</v>
      </c>
      <c r="I30" s="51">
        <f>SUM(I32:I33)</f>
        <v>210615400</v>
      </c>
      <c r="J30" s="46"/>
      <c r="K30" s="46"/>
    </row>
    <row r="31" spans="3:11" ht="21" customHeight="1">
      <c r="C31" s="154"/>
      <c r="D31" s="41" t="s">
        <v>169</v>
      </c>
      <c r="E31" s="51"/>
      <c r="F31" s="51"/>
      <c r="G31" s="51"/>
      <c r="H31" s="51"/>
      <c r="I31" s="51"/>
    </row>
    <row r="32" spans="3:11" ht="21" customHeight="1">
      <c r="C32" s="33" t="s">
        <v>20</v>
      </c>
      <c r="D32" s="41" t="s">
        <v>21</v>
      </c>
      <c r="E32" s="51">
        <v>509386898</v>
      </c>
      <c r="F32" s="51">
        <v>261481100</v>
      </c>
      <c r="G32" s="51">
        <v>178237000</v>
      </c>
      <c r="H32" s="51">
        <v>190105400</v>
      </c>
      <c r="I32" s="51">
        <v>200560900</v>
      </c>
    </row>
    <row r="33" spans="3:9" ht="21" customHeight="1">
      <c r="C33" s="42" t="s">
        <v>20</v>
      </c>
      <c r="D33" s="41" t="s">
        <v>22</v>
      </c>
      <c r="E33" s="51">
        <v>146406637</v>
      </c>
      <c r="F33" s="51">
        <v>128335758</v>
      </c>
      <c r="G33" s="51">
        <v>9364500</v>
      </c>
      <c r="H33" s="51">
        <v>9654500</v>
      </c>
      <c r="I33" s="51">
        <v>10054500</v>
      </c>
    </row>
    <row r="34" spans="3:9" ht="42.75" customHeight="1">
      <c r="C34" s="42"/>
      <c r="D34" s="45" t="s">
        <v>174</v>
      </c>
      <c r="E34" s="51">
        <f>SUM(E36:E37)</f>
        <v>17624005</v>
      </c>
      <c r="F34" s="51">
        <f>SUM(F36:F37)</f>
        <v>33485600</v>
      </c>
      <c r="G34" s="51">
        <f>SUM(G36:G37)</f>
        <v>36048800</v>
      </c>
      <c r="H34" s="51">
        <f>SUM(H36:H37)</f>
        <v>39019800</v>
      </c>
      <c r="I34" s="51">
        <f>SUM(I36:I37)</f>
        <v>41433600</v>
      </c>
    </row>
    <row r="35" spans="3:9" ht="21" customHeight="1">
      <c r="C35" s="42"/>
      <c r="D35" s="41" t="s">
        <v>169</v>
      </c>
      <c r="E35" s="51"/>
      <c r="F35" s="51"/>
      <c r="G35" s="51"/>
      <c r="H35" s="51"/>
      <c r="I35" s="51"/>
    </row>
    <row r="36" spans="3:9" ht="21" customHeight="1">
      <c r="C36" s="33" t="s">
        <v>20</v>
      </c>
      <c r="D36" s="41" t="s">
        <v>21</v>
      </c>
      <c r="E36" s="51">
        <v>17066098</v>
      </c>
      <c r="F36" s="51">
        <v>33485600</v>
      </c>
      <c r="G36" s="51">
        <v>36048800</v>
      </c>
      <c r="H36" s="51">
        <v>39019800</v>
      </c>
      <c r="I36" s="51">
        <v>41433600</v>
      </c>
    </row>
    <row r="37" spans="3:9" ht="21" customHeight="1">
      <c r="C37" s="42" t="s">
        <v>20</v>
      </c>
      <c r="D37" s="41" t="s">
        <v>22</v>
      </c>
      <c r="E37" s="51">
        <v>557907</v>
      </c>
      <c r="F37" s="51"/>
      <c r="G37" s="51"/>
      <c r="H37" s="51"/>
      <c r="I37" s="51"/>
    </row>
    <row r="38" spans="3:9" ht="46.5" customHeight="1">
      <c r="C38" s="154"/>
      <c r="D38" s="45" t="s">
        <v>175</v>
      </c>
      <c r="E38" s="51">
        <f>SUM(E40:E41)</f>
        <v>197554338</v>
      </c>
      <c r="F38" s="51">
        <f>SUM(F40:F41)</f>
        <v>217628300</v>
      </c>
      <c r="G38" s="51">
        <f>SUM(G40:G41)</f>
        <v>241042800</v>
      </c>
      <c r="H38" s="51">
        <f>SUM(H40:H41)</f>
        <v>257957400</v>
      </c>
      <c r="I38" s="51">
        <f>SUM(I40:I41)</f>
        <v>272353300</v>
      </c>
    </row>
    <row r="39" spans="3:9" ht="21" customHeight="1">
      <c r="C39" s="154"/>
      <c r="D39" s="41" t="s">
        <v>169</v>
      </c>
      <c r="E39" s="51"/>
      <c r="F39" s="51"/>
      <c r="G39" s="51"/>
      <c r="H39" s="51"/>
      <c r="I39" s="51"/>
    </row>
    <row r="40" spans="3:9" ht="21" customHeight="1">
      <c r="C40" s="33" t="s">
        <v>20</v>
      </c>
      <c r="D40" s="41" t="s">
        <v>21</v>
      </c>
      <c r="E40" s="51">
        <v>162385490</v>
      </c>
      <c r="F40" s="51">
        <v>189328200</v>
      </c>
      <c r="G40" s="51">
        <v>211326100</v>
      </c>
      <c r="H40" s="51">
        <v>226701300</v>
      </c>
      <c r="I40" s="51">
        <v>239590900</v>
      </c>
    </row>
    <row r="41" spans="3:9" ht="21" customHeight="1">
      <c r="C41" s="42" t="s">
        <v>20</v>
      </c>
      <c r="D41" s="41" t="s">
        <v>22</v>
      </c>
      <c r="E41" s="51">
        <f>35565848-397000</f>
        <v>35168848</v>
      </c>
      <c r="F41" s="51">
        <v>28300100</v>
      </c>
      <c r="G41" s="51">
        <v>29716700</v>
      </c>
      <c r="H41" s="51">
        <v>31256100</v>
      </c>
      <c r="I41" s="51">
        <v>32762400</v>
      </c>
    </row>
    <row r="42" spans="3:9" ht="40.5" customHeight="1">
      <c r="C42" s="154"/>
      <c r="D42" s="44" t="s">
        <v>176</v>
      </c>
      <c r="E42" s="51">
        <f>SUM(E44:E45)</f>
        <v>167826324</v>
      </c>
      <c r="F42" s="51">
        <f>SUM(F44:F45)</f>
        <v>204264000</v>
      </c>
      <c r="G42" s="51">
        <f>SUM(G44:G45)</f>
        <v>224585100</v>
      </c>
      <c r="H42" s="51">
        <f>SUM(H44:H45)</f>
        <v>244272300</v>
      </c>
      <c r="I42" s="51">
        <f>SUM(I44:I45)</f>
        <v>259962500</v>
      </c>
    </row>
    <row r="43" spans="3:9" ht="21" customHeight="1">
      <c r="C43" s="154"/>
      <c r="D43" s="41" t="s">
        <v>169</v>
      </c>
      <c r="E43" s="51"/>
      <c r="F43" s="51"/>
      <c r="G43" s="51"/>
      <c r="H43" s="51"/>
      <c r="I43" s="51"/>
    </row>
    <row r="44" spans="3:9" ht="21" customHeight="1">
      <c r="C44" s="33" t="s">
        <v>20</v>
      </c>
      <c r="D44" s="41" t="s">
        <v>21</v>
      </c>
      <c r="E44" s="51">
        <v>161050469</v>
      </c>
      <c r="F44" s="51">
        <v>199981500</v>
      </c>
      <c r="G44" s="51">
        <v>217169900</v>
      </c>
      <c r="H44" s="51">
        <v>236362300</v>
      </c>
      <c r="I44" s="51">
        <v>251612500</v>
      </c>
    </row>
    <row r="45" spans="3:9" ht="21" customHeight="1">
      <c r="C45" s="42" t="s">
        <v>20</v>
      </c>
      <c r="D45" s="41" t="s">
        <v>22</v>
      </c>
      <c r="E45" s="51">
        <v>6775855</v>
      </c>
      <c r="F45" s="51">
        <v>4282500</v>
      </c>
      <c r="G45" s="51">
        <v>7415200</v>
      </c>
      <c r="H45" s="51">
        <v>7910000</v>
      </c>
      <c r="I45" s="51">
        <v>8350000</v>
      </c>
    </row>
    <row r="46" spans="3:9" s="35" customFormat="1" ht="45.75" customHeight="1">
      <c r="C46" s="154"/>
      <c r="D46" s="43" t="s">
        <v>177</v>
      </c>
      <c r="E46" s="51">
        <f>SUM(E48:E49)</f>
        <v>3576366</v>
      </c>
      <c r="F46" s="51">
        <f>SUM(F48:F49)</f>
        <v>3151700</v>
      </c>
      <c r="G46" s="51">
        <f>SUM(G48:G49)</f>
        <v>4626000</v>
      </c>
      <c r="H46" s="51">
        <f>SUM(H48:H49)</f>
        <v>4376900</v>
      </c>
      <c r="I46" s="51">
        <f>SUM(I48:I49)</f>
        <v>4500900</v>
      </c>
    </row>
    <row r="47" spans="3:9" s="35" customFormat="1" ht="21" customHeight="1">
      <c r="C47" s="154"/>
      <c r="D47" s="41" t="s">
        <v>169</v>
      </c>
      <c r="E47" s="51"/>
      <c r="F47" s="51"/>
      <c r="G47" s="51"/>
      <c r="H47" s="51"/>
      <c r="I47" s="51"/>
    </row>
    <row r="48" spans="3:9" s="35" customFormat="1" ht="21" customHeight="1">
      <c r="C48" s="33" t="s">
        <v>20</v>
      </c>
      <c r="D48" s="41" t="s">
        <v>21</v>
      </c>
      <c r="E48" s="51">
        <v>2660388</v>
      </c>
      <c r="F48" s="51">
        <v>3151700</v>
      </c>
      <c r="G48" s="51">
        <v>3846400</v>
      </c>
      <c r="H48" s="51">
        <v>3962200</v>
      </c>
      <c r="I48" s="51">
        <v>4053100</v>
      </c>
    </row>
    <row r="49" spans="1:10" s="35" customFormat="1" ht="21" customHeight="1">
      <c r="C49" s="42" t="s">
        <v>20</v>
      </c>
      <c r="D49" s="41" t="s">
        <v>22</v>
      </c>
      <c r="E49" s="51">
        <v>915978</v>
      </c>
      <c r="F49" s="51"/>
      <c r="G49" s="51">
        <v>779600</v>
      </c>
      <c r="H49" s="51">
        <v>414700</v>
      </c>
      <c r="I49" s="51">
        <v>447800</v>
      </c>
      <c r="J49" s="47"/>
    </row>
    <row r="50" spans="1:10" s="35" customFormat="1" ht="60" customHeight="1">
      <c r="C50" s="154"/>
      <c r="D50" s="43" t="s">
        <v>178</v>
      </c>
      <c r="E50" s="51">
        <f>SUM(E52:E53)</f>
        <v>754030</v>
      </c>
      <c r="F50" s="51">
        <f>SUM(F52:F53)</f>
        <v>1450000</v>
      </c>
      <c r="G50" s="51">
        <f>SUM(G52:G53)</f>
        <v>1840000</v>
      </c>
      <c r="H50" s="51">
        <f>SUM(H52:H53)</f>
        <v>1840000</v>
      </c>
      <c r="I50" s="51">
        <f>SUM(I52:I53)</f>
        <v>1840000</v>
      </c>
      <c r="J50" s="48"/>
    </row>
    <row r="51" spans="1:10" s="35" customFormat="1" ht="21" customHeight="1">
      <c r="C51" s="154"/>
      <c r="D51" s="41" t="s">
        <v>169</v>
      </c>
      <c r="E51" s="51"/>
      <c r="F51" s="51"/>
      <c r="G51" s="51"/>
      <c r="H51" s="51"/>
      <c r="I51" s="51"/>
      <c r="J51" s="47"/>
    </row>
    <row r="52" spans="1:10" s="35" customFormat="1" ht="21" customHeight="1">
      <c r="C52" s="33" t="s">
        <v>20</v>
      </c>
      <c r="D52" s="41" t="s">
        <v>21</v>
      </c>
      <c r="E52" s="51">
        <v>711430</v>
      </c>
      <c r="F52" s="51">
        <v>1450000</v>
      </c>
      <c r="G52" s="51">
        <v>1840000</v>
      </c>
      <c r="H52" s="51">
        <v>1840000</v>
      </c>
      <c r="I52" s="51">
        <v>1840000</v>
      </c>
      <c r="J52" s="47"/>
    </row>
    <row r="53" spans="1:10" s="35" customFormat="1" ht="21" customHeight="1">
      <c r="C53" s="42" t="s">
        <v>20</v>
      </c>
      <c r="D53" s="41" t="s">
        <v>22</v>
      </c>
      <c r="E53" s="51">
        <v>42600</v>
      </c>
      <c r="F53" s="51">
        <v>0</v>
      </c>
      <c r="G53" s="51">
        <v>0</v>
      </c>
      <c r="H53" s="51">
        <v>0</v>
      </c>
      <c r="I53" s="51">
        <v>0</v>
      </c>
      <c r="J53"/>
    </row>
    <row r="54" spans="1:10" s="35" customFormat="1" ht="60.75" customHeight="1">
      <c r="C54" s="154"/>
      <c r="D54" s="49" t="s">
        <v>179</v>
      </c>
      <c r="E54" s="51">
        <f>SUM(E56:E57)</f>
        <v>2543100</v>
      </c>
      <c r="F54" s="51">
        <f>SUM(F56:F57)</f>
        <v>571532987</v>
      </c>
      <c r="G54" s="51">
        <f>SUM(G56:G57)</f>
        <v>538552700</v>
      </c>
      <c r="H54" s="51">
        <f>SUM(H56:H57)</f>
        <v>562790200</v>
      </c>
      <c r="I54" s="51">
        <f>SUM(I56:I57)</f>
        <v>572421300</v>
      </c>
      <c r="J54"/>
    </row>
    <row r="55" spans="1:10" s="35" customFormat="1" ht="21" customHeight="1">
      <c r="C55" s="154"/>
      <c r="D55" s="41" t="s">
        <v>169</v>
      </c>
      <c r="E55" s="51"/>
      <c r="F55" s="51"/>
      <c r="G55" s="51"/>
      <c r="H55" s="51"/>
      <c r="I55" s="51"/>
      <c r="J55"/>
    </row>
    <row r="56" spans="1:10" s="35" customFormat="1" ht="21" customHeight="1">
      <c r="C56" s="33" t="s">
        <v>20</v>
      </c>
      <c r="D56" s="41" t="s">
        <v>21</v>
      </c>
      <c r="E56" s="51">
        <v>356301</v>
      </c>
      <c r="F56" s="51">
        <v>5250000</v>
      </c>
      <c r="G56" s="51">
        <v>200000</v>
      </c>
      <c r="H56" s="51">
        <v>200000</v>
      </c>
      <c r="I56" s="51">
        <v>200000</v>
      </c>
      <c r="J56"/>
    </row>
    <row r="57" spans="1:10" ht="21" customHeight="1">
      <c r="A57" s="35"/>
      <c r="B57" s="35"/>
      <c r="C57" s="42" t="s">
        <v>20</v>
      </c>
      <c r="D57" s="41" t="s">
        <v>22</v>
      </c>
      <c r="E57" s="51">
        <v>2186799</v>
      </c>
      <c r="F57" s="51">
        <v>566282987</v>
      </c>
      <c r="G57" s="51">
        <v>538352700</v>
      </c>
      <c r="H57" s="51">
        <v>562590200</v>
      </c>
      <c r="I57" s="51">
        <v>572221300</v>
      </c>
    </row>
    <row r="58" spans="1:10" ht="44.25" customHeight="1">
      <c r="A58" s="35"/>
      <c r="B58" s="35"/>
      <c r="C58" s="154"/>
      <c r="D58" s="49" t="s">
        <v>180</v>
      </c>
      <c r="E58" s="51">
        <f>SUM(E60:E61)</f>
        <v>8387090</v>
      </c>
      <c r="F58" s="51">
        <f>SUM(F60:F61)</f>
        <v>10700000</v>
      </c>
      <c r="G58" s="51">
        <f>SUM(G60:G61)</f>
        <v>10795600</v>
      </c>
      <c r="H58" s="51">
        <f>SUM(H60:H61)</f>
        <v>11643000</v>
      </c>
      <c r="I58" s="51">
        <f>SUM(I60:I61)</f>
        <v>12309500</v>
      </c>
    </row>
    <row r="59" spans="1:10" ht="21" customHeight="1">
      <c r="A59" s="35"/>
      <c r="B59" s="35"/>
      <c r="C59" s="154"/>
      <c r="D59" s="41" t="s">
        <v>169</v>
      </c>
      <c r="E59" s="51"/>
      <c r="F59" s="51"/>
      <c r="G59" s="51"/>
      <c r="H59" s="51"/>
      <c r="I59" s="51"/>
    </row>
    <row r="60" spans="1:10" ht="21" customHeight="1">
      <c r="A60" s="35"/>
      <c r="B60" s="35"/>
      <c r="C60" s="33" t="s">
        <v>20</v>
      </c>
      <c r="D60" s="41" t="s">
        <v>21</v>
      </c>
      <c r="E60" s="51">
        <v>7656660</v>
      </c>
      <c r="F60" s="51">
        <v>9532100</v>
      </c>
      <c r="G60" s="51">
        <v>10227700</v>
      </c>
      <c r="H60" s="51">
        <v>11075100</v>
      </c>
      <c r="I60" s="51">
        <v>11741600</v>
      </c>
    </row>
    <row r="61" spans="1:10" ht="21" customHeight="1">
      <c r="A61" s="35"/>
      <c r="B61" s="35"/>
      <c r="C61" s="42" t="s">
        <v>20</v>
      </c>
      <c r="D61" s="41" t="s">
        <v>22</v>
      </c>
      <c r="E61" s="51">
        <v>730430</v>
      </c>
      <c r="F61" s="51">
        <v>1167900</v>
      </c>
      <c r="G61" s="51">
        <v>567900</v>
      </c>
      <c r="H61" s="51">
        <v>567900</v>
      </c>
      <c r="I61" s="51">
        <v>567900</v>
      </c>
    </row>
    <row r="62" spans="1:10" ht="78" customHeight="1">
      <c r="A62" s="35"/>
      <c r="B62" s="35"/>
      <c r="C62" s="42"/>
      <c r="D62" s="49" t="s">
        <v>181</v>
      </c>
      <c r="E62" s="51">
        <f>SUM(E64:E65)</f>
        <v>725090110</v>
      </c>
      <c r="F62" s="51">
        <f>SUM(F64:F65)</f>
        <v>1370500</v>
      </c>
      <c r="G62" s="51">
        <f>SUM(G64:G65)</f>
        <v>5371000</v>
      </c>
      <c r="H62" s="51">
        <f>SUM(H64:H65)</f>
        <v>5371000</v>
      </c>
      <c r="I62" s="51">
        <f>SUM(I64:I65)</f>
        <v>5371000</v>
      </c>
    </row>
    <row r="63" spans="1:10" ht="21" customHeight="1">
      <c r="A63" s="35"/>
      <c r="B63" s="35"/>
      <c r="C63" s="42"/>
      <c r="D63" s="41" t="s">
        <v>169</v>
      </c>
      <c r="E63" s="51"/>
      <c r="F63" s="51"/>
      <c r="G63" s="51"/>
      <c r="H63" s="51"/>
      <c r="I63" s="51"/>
    </row>
    <row r="64" spans="1:10" ht="21" customHeight="1">
      <c r="A64" s="35"/>
      <c r="B64" s="35"/>
      <c r="C64" s="33" t="s">
        <v>20</v>
      </c>
      <c r="D64" s="41" t="s">
        <v>21</v>
      </c>
      <c r="E64" s="51">
        <v>2234413</v>
      </c>
      <c r="F64" s="51">
        <v>456000</v>
      </c>
      <c r="G64" s="51">
        <v>456000</v>
      </c>
      <c r="H64" s="51">
        <v>456000</v>
      </c>
      <c r="I64" s="51">
        <v>456000</v>
      </c>
    </row>
    <row r="65" spans="1:17" ht="21" customHeight="1">
      <c r="A65" s="35"/>
      <c r="B65" s="35"/>
      <c r="C65" s="42" t="s">
        <v>20</v>
      </c>
      <c r="D65" s="41" t="s">
        <v>22</v>
      </c>
      <c r="E65" s="51">
        <v>722855697</v>
      </c>
      <c r="F65" s="51">
        <v>914500</v>
      </c>
      <c r="G65" s="51">
        <v>4915000</v>
      </c>
      <c r="H65" s="51">
        <v>4915000</v>
      </c>
      <c r="I65" s="51">
        <v>4915000</v>
      </c>
    </row>
    <row r="66" spans="1:17" ht="43.5" customHeight="1">
      <c r="A66" s="35"/>
      <c r="B66" s="35"/>
      <c r="C66" s="154"/>
      <c r="D66" s="49" t="s">
        <v>182</v>
      </c>
      <c r="E66" s="51">
        <f>SUM(E68:E69)</f>
        <v>92863109</v>
      </c>
      <c r="F66" s="51">
        <f>SUM(F68:F69)</f>
        <v>87237358</v>
      </c>
      <c r="G66" s="51">
        <f>SUM(G68:G69)</f>
        <v>94650000</v>
      </c>
      <c r="H66" s="51">
        <f>SUM(H68:H69)</f>
        <v>94650000</v>
      </c>
      <c r="I66" s="51">
        <f>SUM(I68:I69)</f>
        <v>94650000</v>
      </c>
    </row>
    <row r="67" spans="1:17" ht="21" customHeight="1">
      <c r="A67" s="35"/>
      <c r="B67" s="35"/>
      <c r="C67" s="154"/>
      <c r="D67" s="41" t="s">
        <v>169</v>
      </c>
      <c r="E67" s="51"/>
      <c r="F67" s="51"/>
      <c r="G67" s="51"/>
      <c r="H67" s="51"/>
      <c r="I67" s="51"/>
    </row>
    <row r="68" spans="1:17" ht="21" customHeight="1">
      <c r="A68" s="35"/>
      <c r="B68" s="35"/>
      <c r="C68" s="33" t="s">
        <v>20</v>
      </c>
      <c r="D68" s="41" t="s">
        <v>21</v>
      </c>
      <c r="E68" s="51"/>
      <c r="F68" s="51"/>
      <c r="G68" s="51"/>
      <c r="H68" s="51"/>
      <c r="I68" s="51"/>
    </row>
    <row r="69" spans="1:17" s="50" customFormat="1" ht="21" customHeight="1">
      <c r="C69" s="42" t="s">
        <v>20</v>
      </c>
      <c r="D69" s="41" t="s">
        <v>22</v>
      </c>
      <c r="E69" s="51">
        <v>92863109</v>
      </c>
      <c r="F69" s="51">
        <v>87237358</v>
      </c>
      <c r="G69" s="51">
        <v>94650000</v>
      </c>
      <c r="H69" s="51">
        <v>94650000</v>
      </c>
      <c r="I69" s="51">
        <v>94650000</v>
      </c>
    </row>
    <row r="70" spans="1:17" s="35" customFormat="1" ht="84" customHeight="1">
      <c r="C70" s="154"/>
      <c r="D70" s="49" t="s">
        <v>183</v>
      </c>
      <c r="E70" s="51">
        <f>SUM(E72:E73)</f>
        <v>92170</v>
      </c>
      <c r="F70" s="51">
        <f>SUM(F72:F73)</f>
        <v>0</v>
      </c>
      <c r="G70" s="51">
        <f>SUM(G72:G73)</f>
        <v>0</v>
      </c>
      <c r="H70" s="51">
        <f>SUM(H72:H73)</f>
        <v>0</v>
      </c>
      <c r="I70" s="51">
        <f>SUM(I72:I73)</f>
        <v>0</v>
      </c>
    </row>
    <row r="71" spans="1:17" s="35" customFormat="1" ht="21" customHeight="1">
      <c r="C71" s="154"/>
      <c r="D71" s="41" t="s">
        <v>169</v>
      </c>
      <c r="E71" s="51"/>
      <c r="F71" s="51"/>
      <c r="G71" s="51"/>
      <c r="H71" s="51"/>
      <c r="I71" s="51"/>
    </row>
    <row r="72" spans="1:17" s="35" customFormat="1" ht="21" customHeight="1">
      <c r="C72" s="33" t="s">
        <v>20</v>
      </c>
      <c r="D72" s="41" t="s">
        <v>21</v>
      </c>
      <c r="E72" s="51">
        <v>0</v>
      </c>
      <c r="F72" s="51">
        <v>0</v>
      </c>
      <c r="G72" s="51">
        <v>0</v>
      </c>
      <c r="H72" s="51">
        <v>0</v>
      </c>
      <c r="I72" s="51">
        <v>0</v>
      </c>
    </row>
    <row r="73" spans="1:17" s="35" customFormat="1" ht="21" customHeight="1">
      <c r="C73" s="42" t="s">
        <v>20</v>
      </c>
      <c r="D73" s="41" t="s">
        <v>22</v>
      </c>
      <c r="E73" s="51">
        <v>92170</v>
      </c>
      <c r="F73" s="51">
        <v>0</v>
      </c>
      <c r="G73" s="51">
        <v>0</v>
      </c>
      <c r="H73" s="51">
        <v>0</v>
      </c>
      <c r="I73" s="51">
        <v>0</v>
      </c>
    </row>
    <row r="74" spans="1:17" ht="63.75" customHeight="1">
      <c r="A74" s="35"/>
      <c r="B74" s="35"/>
      <c r="C74" s="154"/>
      <c r="D74" s="49" t="s">
        <v>184</v>
      </c>
      <c r="E74" s="51">
        <f>SUM(E76:E77)</f>
        <v>2260443</v>
      </c>
      <c r="F74" s="51">
        <f>SUM(F76:F77)</f>
        <v>1500000</v>
      </c>
      <c r="G74" s="51">
        <f>SUM(G76:G77)</f>
        <v>0</v>
      </c>
      <c r="H74" s="51">
        <f>SUM(H76:H77)</f>
        <v>0</v>
      </c>
      <c r="I74" s="51">
        <f>SUM(I76:I77)</f>
        <v>0</v>
      </c>
    </row>
    <row r="75" spans="1:17" ht="21" customHeight="1">
      <c r="A75" s="35"/>
      <c r="B75" s="35"/>
      <c r="C75" s="154"/>
      <c r="D75" s="41" t="s">
        <v>169</v>
      </c>
      <c r="E75" s="51"/>
      <c r="F75" s="51"/>
      <c r="G75" s="51"/>
      <c r="H75" s="51"/>
      <c r="I75" s="51"/>
    </row>
    <row r="76" spans="1:17" ht="21" customHeight="1">
      <c r="A76" s="35"/>
      <c r="B76" s="35"/>
      <c r="C76" s="33" t="s">
        <v>20</v>
      </c>
      <c r="D76" s="41" t="s">
        <v>21</v>
      </c>
      <c r="E76" s="51">
        <v>2260443</v>
      </c>
      <c r="F76" s="51">
        <v>1500000</v>
      </c>
      <c r="G76" s="51">
        <v>0</v>
      </c>
      <c r="H76" s="51">
        <v>0</v>
      </c>
      <c r="I76" s="51">
        <v>0</v>
      </c>
    </row>
    <row r="77" spans="1:17" ht="21" customHeight="1">
      <c r="A77" s="35"/>
      <c r="B77" s="35"/>
      <c r="C77" s="42" t="s">
        <v>20</v>
      </c>
      <c r="D77" s="41" t="s">
        <v>22</v>
      </c>
      <c r="E77" s="51"/>
      <c r="F77" s="51"/>
      <c r="G77" s="51"/>
      <c r="H77" s="51"/>
      <c r="I77" s="51"/>
    </row>
    <row r="78" spans="1:17" ht="47.25" customHeight="1">
      <c r="A78" s="35"/>
      <c r="B78" s="35"/>
      <c r="C78" s="154"/>
      <c r="D78" s="49" t="s">
        <v>185</v>
      </c>
      <c r="E78" s="51">
        <f>SUM(E80:E81)</f>
        <v>685239832</v>
      </c>
      <c r="F78" s="51">
        <f>SUM(F80:F81)</f>
        <v>287290071</v>
      </c>
      <c r="G78" s="51">
        <f>SUM(G80:G81)</f>
        <v>138218800</v>
      </c>
      <c r="H78" s="51">
        <f>SUM(H80:H81)</f>
        <v>138248800</v>
      </c>
      <c r="I78" s="51">
        <f>SUM(I80:I81)</f>
        <v>138278800</v>
      </c>
      <c r="J78" s="47"/>
      <c r="K78" s="47"/>
      <c r="L78" s="47"/>
      <c r="M78" s="47"/>
      <c r="N78" s="47"/>
      <c r="O78" s="47"/>
      <c r="P78" s="47"/>
      <c r="Q78" s="47"/>
    </row>
    <row r="79" spans="1:17" ht="21" customHeight="1">
      <c r="A79" s="35"/>
      <c r="B79" s="35"/>
      <c r="C79" s="154"/>
      <c r="D79" s="41" t="s">
        <v>169</v>
      </c>
      <c r="E79" s="51"/>
      <c r="F79" s="51"/>
      <c r="G79" s="51"/>
      <c r="H79" s="51"/>
      <c r="I79" s="51"/>
      <c r="J79" s="47"/>
      <c r="K79" s="47"/>
      <c r="L79" s="47"/>
      <c r="M79" s="47"/>
      <c r="N79" s="47"/>
      <c r="O79" s="47"/>
      <c r="P79" s="47"/>
      <c r="Q79" s="47"/>
    </row>
    <row r="80" spans="1:17" ht="21" customHeight="1">
      <c r="C80" s="33" t="s">
        <v>20</v>
      </c>
      <c r="D80" s="41" t="s">
        <v>21</v>
      </c>
      <c r="E80" s="96">
        <v>611289215</v>
      </c>
      <c r="F80" s="51">
        <v>247169400</v>
      </c>
      <c r="G80" s="52">
        <v>130326300</v>
      </c>
      <c r="H80" s="52">
        <v>130356300</v>
      </c>
      <c r="I80" s="52">
        <v>130386300</v>
      </c>
      <c r="J80" s="53"/>
      <c r="K80" s="53"/>
      <c r="L80" s="53"/>
      <c r="M80" s="53"/>
      <c r="N80" s="53"/>
      <c r="O80" s="53"/>
      <c r="P80" s="53"/>
      <c r="Q80" s="53"/>
    </row>
    <row r="81" spans="1:17" ht="21" customHeight="1">
      <c r="C81" s="42" t="s">
        <v>20</v>
      </c>
      <c r="D81" s="41" t="s">
        <v>22</v>
      </c>
      <c r="E81" s="96">
        <f>152188440-78619967+1+382143</f>
        <v>73950617</v>
      </c>
      <c r="F81" s="51">
        <v>40120671</v>
      </c>
      <c r="G81" s="51">
        <v>7892500</v>
      </c>
      <c r="H81" s="51">
        <v>7892500</v>
      </c>
      <c r="I81" s="51">
        <v>7892500</v>
      </c>
      <c r="J81" s="53"/>
      <c r="K81" s="53"/>
      <c r="L81" s="53"/>
      <c r="M81" s="53"/>
      <c r="N81" s="53"/>
      <c r="O81" s="53"/>
      <c r="P81" s="53"/>
      <c r="Q81" s="53"/>
    </row>
    <row r="82" spans="1:17" ht="21" customHeight="1">
      <c r="C82" s="154"/>
      <c r="D82" s="41" t="s">
        <v>186</v>
      </c>
      <c r="E82" s="96">
        <f>SUM(E84+E85)</f>
        <v>0</v>
      </c>
      <c r="F82" s="96">
        <f>SUM(F84+F85)</f>
        <v>400000</v>
      </c>
      <c r="G82" s="96">
        <f>SUM(G84+G85)</f>
        <v>5000000</v>
      </c>
      <c r="H82" s="96">
        <f>SUM(H84+H85)</f>
        <v>5000000</v>
      </c>
      <c r="I82" s="96">
        <f>SUM(I84+I85)</f>
        <v>5000000</v>
      </c>
      <c r="J82" s="53"/>
      <c r="K82" s="53"/>
      <c r="L82" s="53"/>
      <c r="M82" s="53"/>
      <c r="N82" s="53"/>
      <c r="O82" s="53"/>
      <c r="P82" s="53"/>
      <c r="Q82" s="53"/>
    </row>
    <row r="83" spans="1:17" ht="21" customHeight="1">
      <c r="C83" s="154"/>
      <c r="D83" s="41" t="s">
        <v>169</v>
      </c>
      <c r="E83" s="96"/>
      <c r="F83" s="51"/>
      <c r="G83" s="51"/>
      <c r="H83" s="51"/>
      <c r="I83" s="51"/>
      <c r="J83" s="53"/>
      <c r="K83" s="53"/>
      <c r="L83" s="53"/>
      <c r="M83" s="53"/>
      <c r="N83" s="53"/>
      <c r="O83" s="53"/>
      <c r="P83" s="53"/>
      <c r="Q83" s="53"/>
    </row>
    <row r="84" spans="1:17" ht="21" customHeight="1">
      <c r="C84" s="33" t="s">
        <v>20</v>
      </c>
      <c r="D84" s="41" t="s">
        <v>21</v>
      </c>
      <c r="E84" s="96">
        <v>0</v>
      </c>
      <c r="F84" s="51">
        <v>400000</v>
      </c>
      <c r="G84" s="51">
        <v>5000000</v>
      </c>
      <c r="H84" s="51">
        <v>5000000</v>
      </c>
      <c r="I84" s="51">
        <v>5000000</v>
      </c>
      <c r="J84" s="53"/>
      <c r="K84" s="53"/>
      <c r="L84" s="53"/>
      <c r="M84" s="53"/>
      <c r="N84" s="53"/>
      <c r="O84" s="53"/>
      <c r="P84" s="53"/>
      <c r="Q84" s="53"/>
    </row>
    <row r="85" spans="1:17" ht="21" customHeight="1">
      <c r="C85" s="42" t="s">
        <v>20</v>
      </c>
      <c r="D85" s="41" t="s">
        <v>22</v>
      </c>
      <c r="E85" s="96"/>
      <c r="F85" s="51"/>
      <c r="G85" s="51"/>
      <c r="H85" s="51"/>
      <c r="I85" s="51"/>
      <c r="J85" s="53"/>
      <c r="K85" s="53"/>
      <c r="L85" s="53"/>
      <c r="M85" s="53"/>
      <c r="N85" s="53"/>
      <c r="O85" s="53"/>
      <c r="P85" s="53"/>
      <c r="Q85" s="53"/>
    </row>
    <row r="86" spans="1:17" s="54" customFormat="1" ht="21" customHeight="1">
      <c r="B86" s="55"/>
      <c r="C86" s="30" t="s">
        <v>20</v>
      </c>
      <c r="D86" s="9" t="s">
        <v>187</v>
      </c>
      <c r="E86" s="93">
        <f>SUM(E87:E88)</f>
        <v>3515827583</v>
      </c>
      <c r="F86" s="93">
        <f>SUM(F87:F88)</f>
        <v>2823963406</v>
      </c>
      <c r="G86" s="93">
        <f>SUM(G87:G88)</f>
        <v>2519850600</v>
      </c>
      <c r="H86" s="93">
        <f>SUM(H87:H88)</f>
        <v>2676922500</v>
      </c>
      <c r="I86" s="93">
        <f>SUM(I87:I88)</f>
        <v>2797470600</v>
      </c>
      <c r="J86" s="56"/>
      <c r="K86" s="56"/>
      <c r="L86" s="56"/>
      <c r="M86" s="56"/>
      <c r="N86" s="56"/>
      <c r="O86" s="56"/>
      <c r="P86" s="56"/>
      <c r="Q86" s="56"/>
    </row>
    <row r="87" spans="1:17" ht="21" customHeight="1">
      <c r="A87" s="54"/>
      <c r="B87" s="55"/>
      <c r="C87" s="30" t="s">
        <v>20</v>
      </c>
      <c r="D87" s="9" t="s">
        <v>21</v>
      </c>
      <c r="E87" s="93">
        <f t="shared" ref="E87:I88" si="0">SUM(E16+E20+E24+E28+E32+E36+E40+E44+E48+E52+E56+E60+E64+E68+E72+E76+E80+E84)</f>
        <v>2257795253</v>
      </c>
      <c r="F87" s="93">
        <f t="shared" si="0"/>
        <v>1869199832</v>
      </c>
      <c r="G87" s="93">
        <f t="shared" si="0"/>
        <v>1787887200</v>
      </c>
      <c r="H87" s="93">
        <f t="shared" si="0"/>
        <v>1918160900</v>
      </c>
      <c r="I87" s="93">
        <f t="shared" si="0"/>
        <v>2025234800</v>
      </c>
      <c r="J87" s="57"/>
      <c r="K87" s="56"/>
      <c r="L87" s="56"/>
      <c r="M87" s="56"/>
      <c r="N87" s="56"/>
      <c r="O87" s="56"/>
      <c r="P87" s="56"/>
      <c r="Q87" s="56"/>
    </row>
    <row r="88" spans="1:17" ht="21" customHeight="1">
      <c r="A88" s="54"/>
      <c r="B88" s="55"/>
      <c r="C88" s="30" t="s">
        <v>20</v>
      </c>
      <c r="D88" s="9" t="s">
        <v>22</v>
      </c>
      <c r="E88" s="93">
        <f t="shared" si="0"/>
        <v>1258032330</v>
      </c>
      <c r="F88" s="93">
        <f t="shared" si="0"/>
        <v>954763574</v>
      </c>
      <c r="G88" s="93">
        <f t="shared" si="0"/>
        <v>731963400</v>
      </c>
      <c r="H88" s="93">
        <f t="shared" si="0"/>
        <v>758761600</v>
      </c>
      <c r="I88" s="93">
        <f t="shared" si="0"/>
        <v>772235800</v>
      </c>
      <c r="J88" s="56"/>
      <c r="K88" s="56"/>
      <c r="L88" s="56"/>
      <c r="M88" s="56"/>
      <c r="N88" s="56"/>
      <c r="O88" s="56"/>
      <c r="P88" s="56"/>
      <c r="Q88" s="56"/>
    </row>
    <row r="89" spans="1:17" ht="18.75">
      <c r="C89" s="12"/>
      <c r="J89" s="53"/>
      <c r="K89" s="53"/>
      <c r="L89" s="53"/>
      <c r="M89" s="53"/>
      <c r="N89" s="53"/>
      <c r="O89" s="53"/>
      <c r="P89" s="53"/>
      <c r="Q89" s="53"/>
    </row>
    <row r="90" spans="1:17" ht="18.75">
      <c r="C90" s="140" t="s">
        <v>241</v>
      </c>
      <c r="D90" s="140"/>
      <c r="E90" s="140"/>
      <c r="F90" s="97"/>
      <c r="G90" s="97"/>
      <c r="H90" s="150" t="s">
        <v>242</v>
      </c>
      <c r="I90" s="150"/>
    </row>
  </sheetData>
  <mergeCells count="25">
    <mergeCell ref="H2:I2"/>
    <mergeCell ref="H3:I3"/>
    <mergeCell ref="H4:I4"/>
    <mergeCell ref="H5:I5"/>
    <mergeCell ref="C7:I7"/>
    <mergeCell ref="C11:C12"/>
    <mergeCell ref="D11:D12"/>
    <mergeCell ref="C14:C15"/>
    <mergeCell ref="C18:C19"/>
    <mergeCell ref="C26:C27"/>
    <mergeCell ref="C30:C31"/>
    <mergeCell ref="C38:C39"/>
    <mergeCell ref="C42:C43"/>
    <mergeCell ref="C22:C23"/>
    <mergeCell ref="C70:C71"/>
    <mergeCell ref="C46:C47"/>
    <mergeCell ref="C50:C51"/>
    <mergeCell ref="C54:C55"/>
    <mergeCell ref="C58:C59"/>
    <mergeCell ref="C66:C67"/>
    <mergeCell ref="C90:E90"/>
    <mergeCell ref="H90:I90"/>
    <mergeCell ref="C74:C75"/>
    <mergeCell ref="C78:C79"/>
    <mergeCell ref="C82:C83"/>
  </mergeCells>
  <pageMargins left="0.51181102362204722" right="0.70866141732283472" top="0.74803149606299213" bottom="0.74803149606299213" header="0.51181102362204722" footer="0.51181102362204722"/>
  <pageSetup paperSize="9" scale="55" firstPageNumber="0" fitToHeight="3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H53" sqref="C1:I53"/>
    </sheetView>
  </sheetViews>
  <sheetFormatPr defaultRowHeight="15"/>
  <cols>
    <col min="1" max="2" width="8.5703125"/>
    <col min="3" max="3" width="16.5703125" customWidth="1"/>
    <col min="4" max="4" width="38.28515625" customWidth="1"/>
    <col min="5" max="9" width="18.140625" customWidth="1"/>
    <col min="10" max="10" width="11.140625"/>
    <col min="11" max="1025" width="8.5703125"/>
  </cols>
  <sheetData>
    <row r="1" spans="1:9" ht="15.75">
      <c r="A1" s="14"/>
      <c r="B1" s="14"/>
      <c r="C1" s="58"/>
      <c r="D1" s="58"/>
      <c r="E1" s="58"/>
      <c r="F1" s="58"/>
      <c r="G1" s="58"/>
      <c r="H1" s="58"/>
      <c r="I1" s="58"/>
    </row>
    <row r="2" spans="1:9" ht="15.75">
      <c r="A2" s="14"/>
      <c r="B2" s="14"/>
      <c r="C2" s="58"/>
      <c r="D2" s="58"/>
      <c r="E2" s="58"/>
      <c r="F2" s="58"/>
      <c r="G2" s="58"/>
      <c r="H2" s="58"/>
      <c r="I2" s="58"/>
    </row>
    <row r="3" spans="1:9" ht="18.75">
      <c r="A3" s="14"/>
      <c r="B3" s="14"/>
      <c r="C3" s="36"/>
      <c r="D3" s="36"/>
      <c r="E3" s="36"/>
      <c r="F3" s="36"/>
      <c r="G3" s="36"/>
      <c r="H3" s="36"/>
      <c r="I3" s="36"/>
    </row>
    <row r="4" spans="1:9" ht="18.75">
      <c r="A4" s="14"/>
      <c r="B4" s="14"/>
      <c r="C4" s="59"/>
      <c r="D4" s="36"/>
      <c r="E4" s="36"/>
      <c r="F4" s="36"/>
      <c r="G4" s="36"/>
      <c r="H4" s="60" t="s">
        <v>188</v>
      </c>
      <c r="I4" s="36"/>
    </row>
    <row r="5" spans="1:9" ht="18.75">
      <c r="A5" s="14"/>
      <c r="B5" s="14"/>
      <c r="C5" s="59"/>
      <c r="D5" s="36"/>
      <c r="E5" s="36"/>
      <c r="F5" s="36"/>
      <c r="G5" s="36"/>
      <c r="H5" s="60" t="s">
        <v>1</v>
      </c>
      <c r="I5" s="36"/>
    </row>
    <row r="6" spans="1:9" ht="18.75">
      <c r="A6" s="14"/>
      <c r="B6" s="14"/>
      <c r="C6" s="59"/>
      <c r="D6" s="36"/>
      <c r="E6" s="36"/>
      <c r="F6" s="36"/>
      <c r="G6" s="36"/>
      <c r="H6" s="60" t="s">
        <v>2</v>
      </c>
      <c r="I6" s="36"/>
    </row>
    <row r="7" spans="1:9" ht="18.75">
      <c r="A7" s="14"/>
      <c r="B7" s="14"/>
      <c r="C7" s="59"/>
      <c r="D7" s="36"/>
      <c r="E7" s="36"/>
      <c r="F7" s="36"/>
      <c r="G7" s="36"/>
      <c r="H7" s="60" t="s">
        <v>189</v>
      </c>
      <c r="I7" s="36"/>
    </row>
    <row r="8" spans="1:9" ht="18.75">
      <c r="A8" s="14"/>
      <c r="B8" s="14"/>
      <c r="C8" s="59"/>
      <c r="D8" s="36"/>
      <c r="E8" s="36"/>
      <c r="F8" s="36"/>
      <c r="G8" s="36"/>
      <c r="H8" s="36"/>
      <c r="I8" s="36"/>
    </row>
    <row r="9" spans="1:9" ht="15.75" customHeight="1">
      <c r="A9" s="14"/>
      <c r="B9" s="14"/>
      <c r="C9" s="160" t="s">
        <v>190</v>
      </c>
      <c r="D9" s="160"/>
      <c r="E9" s="160"/>
      <c r="F9" s="160"/>
      <c r="G9" s="160"/>
      <c r="H9" s="160"/>
      <c r="I9" s="160"/>
    </row>
    <row r="10" spans="1:9" ht="15.75" customHeight="1">
      <c r="A10" s="14"/>
      <c r="B10" s="14"/>
      <c r="C10" s="160" t="s">
        <v>191</v>
      </c>
      <c r="D10" s="160"/>
      <c r="E10" s="160"/>
      <c r="F10" s="160"/>
      <c r="G10" s="160"/>
      <c r="H10" s="160"/>
      <c r="I10" s="160"/>
    </row>
    <row r="11" spans="1:9" ht="18.75">
      <c r="A11" s="14"/>
      <c r="B11" s="14"/>
      <c r="C11" s="61">
        <v>9100000000</v>
      </c>
      <c r="D11" s="36"/>
      <c r="E11" s="36"/>
      <c r="F11" s="36"/>
      <c r="G11" s="36"/>
      <c r="H11" s="36"/>
      <c r="I11" s="36"/>
    </row>
    <row r="12" spans="1:9" ht="18.75">
      <c r="A12" s="14"/>
      <c r="B12" s="14"/>
      <c r="C12" s="36" t="s">
        <v>5</v>
      </c>
      <c r="D12" s="36"/>
      <c r="E12" s="36"/>
      <c r="F12" s="36"/>
      <c r="G12" s="36"/>
      <c r="H12" s="36"/>
      <c r="I12" s="36"/>
    </row>
    <row r="13" spans="1:9" ht="18.75">
      <c r="A13" s="14"/>
      <c r="B13" s="14"/>
      <c r="C13" s="36"/>
      <c r="D13" s="36"/>
      <c r="E13" s="36"/>
      <c r="F13" s="36"/>
      <c r="G13" s="36"/>
      <c r="H13" s="36"/>
      <c r="I13" s="62" t="s">
        <v>6</v>
      </c>
    </row>
    <row r="14" spans="1:9" ht="35.450000000000003" customHeight="1">
      <c r="A14" s="14"/>
      <c r="B14" s="14"/>
      <c r="C14" s="157" t="s">
        <v>36</v>
      </c>
      <c r="D14" s="157" t="s">
        <v>8</v>
      </c>
      <c r="E14" s="40" t="s">
        <v>9</v>
      </c>
      <c r="F14" s="40" t="s">
        <v>10</v>
      </c>
      <c r="G14" s="40" t="s">
        <v>11</v>
      </c>
      <c r="H14" s="40" t="s">
        <v>12</v>
      </c>
      <c r="I14" s="40" t="s">
        <v>13</v>
      </c>
    </row>
    <row r="15" spans="1:9" ht="18.75">
      <c r="A15" s="14"/>
      <c r="B15" s="14"/>
      <c r="C15" s="157"/>
      <c r="D15" s="157"/>
      <c r="E15" s="40" t="s">
        <v>14</v>
      </c>
      <c r="F15" s="40" t="s">
        <v>15</v>
      </c>
      <c r="G15" s="40" t="s">
        <v>16</v>
      </c>
      <c r="H15" s="40" t="s">
        <v>16</v>
      </c>
      <c r="I15" s="40" t="s">
        <v>16</v>
      </c>
    </row>
    <row r="16" spans="1:9" ht="18.75">
      <c r="A16" s="14"/>
      <c r="B16" s="14"/>
      <c r="C16" s="40">
        <v>1</v>
      </c>
      <c r="D16" s="40">
        <v>2</v>
      </c>
      <c r="E16" s="40">
        <v>3</v>
      </c>
      <c r="F16" s="40">
        <v>4</v>
      </c>
      <c r="G16" s="40">
        <v>5</v>
      </c>
      <c r="H16" s="40">
        <v>6</v>
      </c>
      <c r="I16" s="40">
        <v>7</v>
      </c>
    </row>
    <row r="17" spans="1:9" s="64" customFormat="1" ht="41.25" customHeight="1">
      <c r="A17" s="14"/>
      <c r="B17" s="14"/>
      <c r="C17" s="63">
        <v>100</v>
      </c>
      <c r="D17" s="41" t="s">
        <v>192</v>
      </c>
      <c r="E17" s="91">
        <f>SUM(E18:E19)</f>
        <v>74845951</v>
      </c>
      <c r="F17" s="91">
        <f>SUM(F18:F19)</f>
        <v>94810532</v>
      </c>
      <c r="G17" s="91">
        <f>SUM(G18:G19)</f>
        <v>87684800</v>
      </c>
      <c r="H17" s="91">
        <f>SUM(H18:H19)</f>
        <v>91704600</v>
      </c>
      <c r="I17" s="91">
        <f>SUM(I18:I19)</f>
        <v>95623600</v>
      </c>
    </row>
    <row r="18" spans="1:9" ht="33.75" customHeight="1">
      <c r="A18" s="14"/>
      <c r="B18" s="14"/>
      <c r="C18" s="63" t="s">
        <v>20</v>
      </c>
      <c r="D18" s="41" t="s">
        <v>21</v>
      </c>
      <c r="E18" s="17">
        <v>73587753</v>
      </c>
      <c r="F18" s="17">
        <v>90250532</v>
      </c>
      <c r="G18" s="91">
        <f>95984800-12950000</f>
        <v>83034800</v>
      </c>
      <c r="H18" s="91">
        <f>100004600-12950000</f>
        <v>87054600</v>
      </c>
      <c r="I18" s="91">
        <f>103923600-12950000</f>
        <v>90973600</v>
      </c>
    </row>
    <row r="19" spans="1:9" ht="33.75" customHeight="1">
      <c r="A19" s="14"/>
      <c r="B19" s="14"/>
      <c r="C19" s="65" t="s">
        <v>20</v>
      </c>
      <c r="D19" s="41" t="s">
        <v>22</v>
      </c>
      <c r="E19" s="17">
        <v>1258198</v>
      </c>
      <c r="F19" s="17">
        <v>4560000</v>
      </c>
      <c r="G19" s="91">
        <f>5570000-920000</f>
        <v>4650000</v>
      </c>
      <c r="H19" s="91">
        <v>4650000</v>
      </c>
      <c r="I19" s="91">
        <v>4650000</v>
      </c>
    </row>
    <row r="20" spans="1:9" s="64" customFormat="1" ht="33.75" customHeight="1">
      <c r="A20" s="14"/>
      <c r="B20" s="14"/>
      <c r="C20" s="63">
        <v>1000</v>
      </c>
      <c r="D20" s="41" t="s">
        <v>193</v>
      </c>
      <c r="E20" s="91">
        <f>SUM(E21:E22)</f>
        <v>882217523</v>
      </c>
      <c r="F20" s="91">
        <f>SUM(F21:F22)</f>
        <v>866105800</v>
      </c>
      <c r="G20" s="91">
        <f>SUM(G21:G22)</f>
        <v>886916600</v>
      </c>
      <c r="H20" s="91">
        <f>SUM(H21:H22)</f>
        <v>960423700</v>
      </c>
      <c r="I20" s="91">
        <f>SUM(I21:I22)</f>
        <v>1020496200</v>
      </c>
    </row>
    <row r="21" spans="1:9" ht="33.75" customHeight="1">
      <c r="A21" s="14"/>
      <c r="B21" s="14"/>
      <c r="C21" s="63" t="s">
        <v>20</v>
      </c>
      <c r="D21" s="41" t="s">
        <v>21</v>
      </c>
      <c r="E21" s="91">
        <v>692167722</v>
      </c>
      <c r="F21" s="91">
        <v>786629400</v>
      </c>
      <c r="G21" s="91">
        <f>846600200+100000</f>
        <v>846700200</v>
      </c>
      <c r="H21" s="91">
        <f>918340600+100000</f>
        <v>918440600</v>
      </c>
      <c r="I21" s="91">
        <f>976604300+100000</f>
        <v>976704300</v>
      </c>
    </row>
    <row r="22" spans="1:9" ht="33.75" customHeight="1">
      <c r="A22" s="14"/>
      <c r="B22" s="14"/>
      <c r="C22" s="65" t="s">
        <v>20</v>
      </c>
      <c r="D22" s="41" t="s">
        <v>22</v>
      </c>
      <c r="E22" s="91">
        <v>190049801</v>
      </c>
      <c r="F22" s="91">
        <v>79476400</v>
      </c>
      <c r="G22" s="91">
        <v>40216400</v>
      </c>
      <c r="H22" s="91">
        <v>41983100</v>
      </c>
      <c r="I22" s="91">
        <v>43791900</v>
      </c>
    </row>
    <row r="23" spans="1:9" s="64" customFormat="1" ht="42" customHeight="1">
      <c r="A23" s="14"/>
      <c r="B23" s="14"/>
      <c r="C23" s="63">
        <v>2000</v>
      </c>
      <c r="D23" s="41" t="s">
        <v>194</v>
      </c>
      <c r="E23" s="91">
        <f>SUM(E24:E25)</f>
        <v>602134307</v>
      </c>
      <c r="F23" s="91">
        <f>SUM(F24:F25)</f>
        <v>288314000</v>
      </c>
      <c r="G23" s="91">
        <f>SUM(G24:G25)</f>
        <v>135286500</v>
      </c>
      <c r="H23" s="91">
        <f>SUM(H24:H25)</f>
        <v>143376200</v>
      </c>
      <c r="I23" s="91">
        <f>SUM(I24:I25)</f>
        <v>150794900</v>
      </c>
    </row>
    <row r="24" spans="1:9" ht="33.75" customHeight="1">
      <c r="A24" s="14"/>
      <c r="B24" s="14"/>
      <c r="C24" s="63" t="s">
        <v>20</v>
      </c>
      <c r="D24" s="41" t="s">
        <v>21</v>
      </c>
      <c r="E24" s="91">
        <v>477203897</v>
      </c>
      <c r="F24" s="91">
        <v>196619000</v>
      </c>
      <c r="G24" s="91">
        <v>135242000</v>
      </c>
      <c r="H24" s="91">
        <v>143341700</v>
      </c>
      <c r="I24" s="91">
        <v>150760400</v>
      </c>
    </row>
    <row r="25" spans="1:9" ht="33.75" customHeight="1">
      <c r="A25" s="14"/>
      <c r="B25" s="14"/>
      <c r="C25" s="65" t="s">
        <v>20</v>
      </c>
      <c r="D25" s="41" t="s">
        <v>22</v>
      </c>
      <c r="E25" s="91">
        <v>124930410</v>
      </c>
      <c r="F25" s="91">
        <v>91695000</v>
      </c>
      <c r="G25" s="91">
        <v>44500</v>
      </c>
      <c r="H25" s="91">
        <v>34500</v>
      </c>
      <c r="I25" s="91">
        <v>34500</v>
      </c>
    </row>
    <row r="26" spans="1:9" s="64" customFormat="1" ht="33.75" customHeight="1">
      <c r="A26" s="14"/>
      <c r="B26" s="14"/>
      <c r="C26" s="63">
        <v>3000</v>
      </c>
      <c r="D26" s="41" t="s">
        <v>195</v>
      </c>
      <c r="E26" s="91">
        <f>SUM(E27:E28)</f>
        <v>200049785</v>
      </c>
      <c r="F26" s="91">
        <f>SUM(F27:F28)</f>
        <v>241791400</v>
      </c>
      <c r="G26" s="91">
        <f>SUM(G27:G28)</f>
        <v>258946300</v>
      </c>
      <c r="H26" s="91">
        <f>SUM(H27:H28)</f>
        <v>277500900</v>
      </c>
      <c r="I26" s="91">
        <f>SUM(I27:I28)</f>
        <v>292811200</v>
      </c>
    </row>
    <row r="27" spans="1:9" ht="33.75" customHeight="1">
      <c r="A27" s="14"/>
      <c r="B27" s="14"/>
      <c r="C27" s="63" t="s">
        <v>20</v>
      </c>
      <c r="D27" s="66" t="s">
        <v>21</v>
      </c>
      <c r="E27" s="91">
        <v>164323030</v>
      </c>
      <c r="F27" s="91">
        <v>213491300</v>
      </c>
      <c r="G27" s="91">
        <v>229229600</v>
      </c>
      <c r="H27" s="91">
        <v>246244800</v>
      </c>
      <c r="I27" s="91">
        <v>260048800</v>
      </c>
    </row>
    <row r="28" spans="1:9" ht="33.75" customHeight="1">
      <c r="A28" s="14"/>
      <c r="B28" s="14"/>
      <c r="C28" s="65" t="s">
        <v>20</v>
      </c>
      <c r="D28" s="66" t="s">
        <v>22</v>
      </c>
      <c r="E28" s="91">
        <v>35726755</v>
      </c>
      <c r="F28" s="91">
        <v>28300100</v>
      </c>
      <c r="G28" s="91">
        <v>29716700</v>
      </c>
      <c r="H28" s="91">
        <v>31256100</v>
      </c>
      <c r="I28" s="91">
        <v>32762400</v>
      </c>
    </row>
    <row r="29" spans="1:9" s="64" customFormat="1" ht="46.5" customHeight="1">
      <c r="A29" s="14"/>
      <c r="B29" s="14"/>
      <c r="C29" s="63">
        <v>4000</v>
      </c>
      <c r="D29" s="41" t="s">
        <v>196</v>
      </c>
      <c r="E29" s="91">
        <f>SUM(E30:E31)</f>
        <v>125476624</v>
      </c>
      <c r="F29" s="91">
        <f>SUM(F30:F31)</f>
        <v>152846600</v>
      </c>
      <c r="G29" s="91">
        <f>SUM(G30:G31)</f>
        <v>168955000</v>
      </c>
      <c r="H29" s="91">
        <f>SUM(H30:H31)</f>
        <v>183591400</v>
      </c>
      <c r="I29" s="91">
        <f>SUM(I30:I31)</f>
        <v>195266400</v>
      </c>
    </row>
    <row r="30" spans="1:9" ht="33.75" customHeight="1">
      <c r="A30" s="14"/>
      <c r="B30" s="14"/>
      <c r="C30" s="63" t="s">
        <v>20</v>
      </c>
      <c r="D30" s="41" t="s">
        <v>21</v>
      </c>
      <c r="E30" s="91">
        <v>118993875</v>
      </c>
      <c r="F30" s="91">
        <v>148893100</v>
      </c>
      <c r="G30" s="91">
        <v>161929800</v>
      </c>
      <c r="H30" s="91">
        <v>176131400</v>
      </c>
      <c r="I30" s="91">
        <v>187426400</v>
      </c>
    </row>
    <row r="31" spans="1:9" ht="33.75" customHeight="1">
      <c r="A31" s="14"/>
      <c r="B31" s="14"/>
      <c r="C31" s="65" t="s">
        <v>20</v>
      </c>
      <c r="D31" s="41" t="s">
        <v>22</v>
      </c>
      <c r="E31" s="91">
        <v>6482749</v>
      </c>
      <c r="F31" s="91">
        <v>3953500</v>
      </c>
      <c r="G31" s="91">
        <v>7025200</v>
      </c>
      <c r="H31" s="91">
        <v>7460000</v>
      </c>
      <c r="I31" s="91">
        <v>7840000</v>
      </c>
    </row>
    <row r="32" spans="1:9" s="64" customFormat="1" ht="37.5" customHeight="1">
      <c r="A32" s="14"/>
      <c r="B32" s="14"/>
      <c r="C32" s="63">
        <v>5000</v>
      </c>
      <c r="D32" s="41" t="s">
        <v>197</v>
      </c>
      <c r="E32" s="91">
        <f>SUM(E33:E34)</f>
        <v>81137816</v>
      </c>
      <c r="F32" s="91">
        <f>SUM(F33:F34)</f>
        <v>98869800</v>
      </c>
      <c r="G32" s="91">
        <f>SUM(G33:G34)</f>
        <v>106326700</v>
      </c>
      <c r="H32" s="91">
        <f>SUM(H33:H34)</f>
        <v>115131600</v>
      </c>
      <c r="I32" s="91">
        <f>SUM(I33:I34)</f>
        <v>122068700</v>
      </c>
    </row>
    <row r="33" spans="1:9" ht="33.75" customHeight="1">
      <c r="A33" s="14"/>
      <c r="B33" s="14"/>
      <c r="C33" s="63" t="s">
        <v>20</v>
      </c>
      <c r="D33" s="41" t="s">
        <v>21</v>
      </c>
      <c r="E33" s="91">
        <v>76635054</v>
      </c>
      <c r="F33" s="91">
        <v>96772800</v>
      </c>
      <c r="G33" s="91">
        <v>104093800</v>
      </c>
      <c r="H33" s="91">
        <v>112784000</v>
      </c>
      <c r="I33" s="91">
        <v>119606200</v>
      </c>
    </row>
    <row r="34" spans="1:9" ht="33.75" customHeight="1">
      <c r="A34" s="14"/>
      <c r="B34" s="14"/>
      <c r="C34" s="65" t="s">
        <v>20</v>
      </c>
      <c r="D34" s="41" t="s">
        <v>22</v>
      </c>
      <c r="E34" s="91">
        <v>4502762</v>
      </c>
      <c r="F34" s="91">
        <v>2097000</v>
      </c>
      <c r="G34" s="91">
        <v>2232900</v>
      </c>
      <c r="H34" s="91">
        <v>2347600</v>
      </c>
      <c r="I34" s="91">
        <v>2462500</v>
      </c>
    </row>
    <row r="35" spans="1:9" s="64" customFormat="1" ht="40.5" customHeight="1">
      <c r="A35" s="14"/>
      <c r="B35" s="14"/>
      <c r="C35" s="63">
        <v>6000</v>
      </c>
      <c r="D35" s="41" t="s">
        <v>198</v>
      </c>
      <c r="E35" s="91">
        <f>SUM(E36:E37)</f>
        <v>863576</v>
      </c>
      <c r="F35" s="91">
        <f>SUM(F36:F37)</f>
        <v>456000</v>
      </c>
      <c r="G35" s="91">
        <f>SUM(G36:G37)</f>
        <v>4456000</v>
      </c>
      <c r="H35" s="91">
        <f>SUM(H36:H37)</f>
        <v>4456000</v>
      </c>
      <c r="I35" s="91">
        <f>SUM(I36:I37)</f>
        <v>4456000</v>
      </c>
    </row>
    <row r="36" spans="1:9" ht="33.75" customHeight="1">
      <c r="A36" s="14"/>
      <c r="B36" s="14"/>
      <c r="C36" s="63" t="s">
        <v>20</v>
      </c>
      <c r="D36" s="41" t="s">
        <v>21</v>
      </c>
      <c r="E36" s="91">
        <v>456000</v>
      </c>
      <c r="F36" s="91">
        <v>456000</v>
      </c>
      <c r="G36" s="91">
        <v>456000</v>
      </c>
      <c r="H36" s="91">
        <v>456000</v>
      </c>
      <c r="I36" s="91">
        <v>456000</v>
      </c>
    </row>
    <row r="37" spans="1:9" ht="33.75" customHeight="1">
      <c r="A37" s="14"/>
      <c r="B37" s="14"/>
      <c r="C37" s="65" t="s">
        <v>20</v>
      </c>
      <c r="D37" s="41" t="s">
        <v>22</v>
      </c>
      <c r="E37" s="91">
        <v>407576</v>
      </c>
      <c r="F37" s="91"/>
      <c r="G37" s="91">
        <v>4000000</v>
      </c>
      <c r="H37" s="91">
        <v>4000000</v>
      </c>
      <c r="I37" s="91">
        <v>4000000</v>
      </c>
    </row>
    <row r="38" spans="1:9" s="64" customFormat="1" ht="36" customHeight="1">
      <c r="A38" s="14"/>
      <c r="B38" s="14"/>
      <c r="C38" s="63">
        <v>7000</v>
      </c>
      <c r="D38" s="41" t="s">
        <v>199</v>
      </c>
      <c r="E38" s="91">
        <f>SUM(E39:E40)</f>
        <v>729056522</v>
      </c>
      <c r="F38" s="91">
        <f>SUM(F39:F40)</f>
        <v>619526445</v>
      </c>
      <c r="G38" s="91">
        <f>SUM(G39:G40)</f>
        <v>544587300</v>
      </c>
      <c r="H38" s="91">
        <f>SUM(H39:H40)</f>
        <v>568459900</v>
      </c>
      <c r="I38" s="91">
        <f>SUM(I39:I40)</f>
        <v>578124100</v>
      </c>
    </row>
    <row r="39" spans="1:9" ht="33.75" customHeight="1">
      <c r="A39" s="14"/>
      <c r="B39" s="14"/>
      <c r="C39" s="63" t="s">
        <v>20</v>
      </c>
      <c r="D39" s="41" t="s">
        <v>21</v>
      </c>
      <c r="E39" s="91">
        <v>4788432</v>
      </c>
      <c r="F39" s="91">
        <v>8700000</v>
      </c>
      <c r="G39" s="91">
        <v>4540000</v>
      </c>
      <c r="H39" s="91">
        <v>4540000</v>
      </c>
      <c r="I39" s="91">
        <v>4540000</v>
      </c>
    </row>
    <row r="40" spans="1:9" ht="33.75" customHeight="1">
      <c r="A40" s="14"/>
      <c r="B40" s="14"/>
      <c r="C40" s="65" t="s">
        <v>20</v>
      </c>
      <c r="D40" s="41" t="s">
        <v>22</v>
      </c>
      <c r="E40" s="91">
        <v>724268090</v>
      </c>
      <c r="F40" s="91">
        <v>610826445</v>
      </c>
      <c r="G40" s="91">
        <v>540047300</v>
      </c>
      <c r="H40" s="91">
        <v>563919900</v>
      </c>
      <c r="I40" s="91">
        <v>573584100</v>
      </c>
    </row>
    <row r="41" spans="1:9" s="64" customFormat="1" ht="33.75" customHeight="1">
      <c r="A41" s="14"/>
      <c r="B41" s="14"/>
      <c r="C41" s="67">
        <v>8000</v>
      </c>
      <c r="D41" s="41" t="s">
        <v>200</v>
      </c>
      <c r="E41" s="91">
        <f>SUM(E42:E43)</f>
        <v>33873375</v>
      </c>
      <c r="F41" s="91">
        <f>SUM(F42:F43)</f>
        <v>38198348</v>
      </c>
      <c r="G41" s="91">
        <f>SUM(G42:G43)</f>
        <v>124315600</v>
      </c>
      <c r="H41" s="91">
        <f>SUM(H42:H43)</f>
        <v>124243000</v>
      </c>
      <c r="I41" s="91">
        <f>SUM(I42:I43)</f>
        <v>124909500</v>
      </c>
    </row>
    <row r="42" spans="1:9" ht="33.75" customHeight="1">
      <c r="A42" s="14"/>
      <c r="B42" s="14"/>
      <c r="C42" s="63" t="s">
        <v>20</v>
      </c>
      <c r="D42" s="41" t="s">
        <v>21</v>
      </c>
      <c r="E42" s="91">
        <v>22017103</v>
      </c>
      <c r="F42" s="91">
        <v>24382100</v>
      </c>
      <c r="G42" s="91">
        <f>10227700+5000000+12950000</f>
        <v>28177700</v>
      </c>
      <c r="H42" s="91">
        <f>11075100+5000000+12950000</f>
        <v>29025100</v>
      </c>
      <c r="I42" s="91">
        <f>11741600+5000000+12950000</f>
        <v>29691600</v>
      </c>
    </row>
    <row r="43" spans="1:9" ht="33.75" customHeight="1">
      <c r="A43" s="14"/>
      <c r="B43" s="14"/>
      <c r="C43" s="65" t="s">
        <v>20</v>
      </c>
      <c r="D43" s="41" t="s">
        <v>22</v>
      </c>
      <c r="E43" s="91">
        <v>11856272</v>
      </c>
      <c r="F43" s="91">
        <f>13716242+100006</f>
        <v>13816248</v>
      </c>
      <c r="G43" s="91">
        <f>95217900+920000</f>
        <v>96137900</v>
      </c>
      <c r="H43" s="91">
        <v>95217900</v>
      </c>
      <c r="I43" s="91">
        <v>95217900</v>
      </c>
    </row>
    <row r="44" spans="1:9" s="64" customFormat="1" ht="39" customHeight="1">
      <c r="A44" s="14"/>
      <c r="B44" s="14"/>
      <c r="C44" s="63">
        <v>9000</v>
      </c>
      <c r="D44" s="41" t="s">
        <v>201</v>
      </c>
      <c r="E44" s="91">
        <f>SUM(E45+E47)</f>
        <v>786172104.22000003</v>
      </c>
      <c r="F44" s="91">
        <f>SUM(F45+F47)</f>
        <v>423044481.10000002</v>
      </c>
      <c r="G44" s="91">
        <f>SUM(G45+G47)</f>
        <v>202375800</v>
      </c>
      <c r="H44" s="91">
        <f>SUM(H45+H47)</f>
        <v>208035200</v>
      </c>
      <c r="I44" s="91">
        <f>SUM(I45+I47)</f>
        <v>212920000</v>
      </c>
    </row>
    <row r="45" spans="1:9" ht="33.75" customHeight="1">
      <c r="A45" s="14"/>
      <c r="B45" s="14"/>
      <c r="C45" s="63" t="s">
        <v>20</v>
      </c>
      <c r="D45" s="9" t="s">
        <v>243</v>
      </c>
      <c r="E45" s="91">
        <f>624972392.47+2649995</f>
        <v>627622387.47000003</v>
      </c>
      <c r="F45" s="90">
        <f>302616800+388800</f>
        <v>303005600</v>
      </c>
      <c r="G45" s="52">
        <f>130326300+44875500+19281500</f>
        <v>194483300</v>
      </c>
      <c r="H45" s="52">
        <f>130356300+49138700+20647700</f>
        <v>200142700</v>
      </c>
      <c r="I45" s="52">
        <f>130386300+52480100+22161100</f>
        <v>205027500</v>
      </c>
    </row>
    <row r="46" spans="1:9" ht="33.75" customHeight="1">
      <c r="A46" s="14"/>
      <c r="B46" s="14"/>
      <c r="C46" s="63">
        <v>9110</v>
      </c>
      <c r="D46" s="41" t="s">
        <v>202</v>
      </c>
      <c r="E46" s="91"/>
      <c r="F46" s="91"/>
      <c r="G46" s="91"/>
      <c r="H46" s="91"/>
      <c r="I46" s="91"/>
    </row>
    <row r="47" spans="1:9" ht="33.75" customHeight="1">
      <c r="A47" s="14"/>
      <c r="B47" s="14"/>
      <c r="C47" s="65" t="s">
        <v>20</v>
      </c>
      <c r="D47" s="41" t="s">
        <v>22</v>
      </c>
      <c r="E47" s="90">
        <f>152024874.75+6524842</f>
        <v>158549716.75</v>
      </c>
      <c r="F47" s="91">
        <f>120038881.1</f>
        <v>120038881.09999999</v>
      </c>
      <c r="G47" s="91">
        <v>7892500</v>
      </c>
      <c r="H47" s="91">
        <v>7892500</v>
      </c>
      <c r="I47" s="91">
        <v>7892500</v>
      </c>
    </row>
    <row r="48" spans="1:9" s="64" customFormat="1" ht="33.75" customHeight="1">
      <c r="A48" s="14"/>
      <c r="B48" s="14"/>
      <c r="C48" s="68" t="s">
        <v>20</v>
      </c>
      <c r="D48" s="41" t="s">
        <v>187</v>
      </c>
      <c r="E48" s="91">
        <f>SUM(E49:E50)</f>
        <v>3515827583.2200003</v>
      </c>
      <c r="F48" s="91">
        <f>SUM(F49:F50)</f>
        <v>2823963406.0999999</v>
      </c>
      <c r="G48" s="91">
        <f>SUM(G49:G50)</f>
        <v>2519850600</v>
      </c>
      <c r="H48" s="91">
        <f>SUM(H49:H50)</f>
        <v>2676922500</v>
      </c>
      <c r="I48" s="91">
        <f>SUM(I49:I50)</f>
        <v>2797470600</v>
      </c>
    </row>
    <row r="49" spans="1:12" ht="33.75" customHeight="1">
      <c r="A49" s="14"/>
      <c r="B49" s="14"/>
      <c r="C49" s="65" t="s">
        <v>20</v>
      </c>
      <c r="D49" s="41" t="s">
        <v>21</v>
      </c>
      <c r="E49" s="91">
        <f>SUM(E18+E21+E24+++E27+E30+E33+E36+E39+E42+E45)</f>
        <v>2257795253.4700003</v>
      </c>
      <c r="F49" s="91">
        <f>SUM(F18+F21+F24+++F27+F30+F33+F36+F39+F42+F45)</f>
        <v>1869199832</v>
      </c>
      <c r="G49" s="91">
        <f>SUM(G18+G21+G24+++G27+G30+G33+G36+G39+G42+G45)</f>
        <v>1787887200</v>
      </c>
      <c r="H49" s="91">
        <f>SUM(H18+H21+H24+++H27+H30+H33+H36+H39+H42+H45)</f>
        <v>1918160900</v>
      </c>
      <c r="I49" s="91">
        <f>SUM(I18+I21+I24+++I27+I30+I33+I36+I39+I42+I45)</f>
        <v>2025234800</v>
      </c>
      <c r="J49" s="69"/>
      <c r="K49" s="69"/>
      <c r="L49" s="69"/>
    </row>
    <row r="50" spans="1:12" ht="33.75" customHeight="1">
      <c r="A50" s="14"/>
      <c r="B50" s="14"/>
      <c r="C50" s="68" t="s">
        <v>20</v>
      </c>
      <c r="D50" s="41" t="s">
        <v>22</v>
      </c>
      <c r="E50" s="91">
        <f>SUM(E19+E22+E25+E28+E31+E34+E37+E40+E43+E47)</f>
        <v>1258032329.75</v>
      </c>
      <c r="F50" s="91">
        <f>SUM(F19+F22+F25+F28+F31+F34+F37+F40+F43+F47)</f>
        <v>954763574.10000002</v>
      </c>
      <c r="G50" s="91">
        <f>SUM(G19+G22+G25+G28+G31+G34+G37+G40+G43+G47)</f>
        <v>731963400</v>
      </c>
      <c r="H50" s="91">
        <f>SUM(H19+H22+H25+H28+H31+H34+H37+H40+H43+H47)</f>
        <v>758761600</v>
      </c>
      <c r="I50" s="91">
        <f>SUM(I19+I22+I25+I28+I31+I34+I37+I40+I43+I47)</f>
        <v>772235800</v>
      </c>
    </row>
    <row r="52" spans="1:12">
      <c r="F52" s="69"/>
    </row>
    <row r="53" spans="1:12" ht="18.75">
      <c r="C53" s="140" t="s">
        <v>241</v>
      </c>
      <c r="D53" s="140"/>
      <c r="E53" s="140"/>
      <c r="F53" s="98"/>
      <c r="G53" s="98"/>
      <c r="H53" s="150" t="s">
        <v>242</v>
      </c>
      <c r="I53" s="150"/>
    </row>
  </sheetData>
  <mergeCells count="6">
    <mergeCell ref="C9:I9"/>
    <mergeCell ref="C10:I10"/>
    <mergeCell ref="C14:C15"/>
    <mergeCell ref="D14:D15"/>
    <mergeCell ref="C53:E53"/>
    <mergeCell ref="H53:I53"/>
  </mergeCells>
  <pageMargins left="0.51181102362204722" right="0.70866141732283472" top="0.74803149606299213" bottom="0.74803149606299213" header="0.51181102362204722" footer="0.51181102362204722"/>
  <pageSetup paperSize="9" scale="55" firstPageNumber="0" fitToHeight="3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8"/>
  <sheetViews>
    <sheetView workbookViewId="0">
      <selection activeCell="H28" sqref="C1:I28"/>
    </sheetView>
  </sheetViews>
  <sheetFormatPr defaultRowHeight="15"/>
  <cols>
    <col min="1" max="2" width="8.5703125"/>
    <col min="3" max="3" width="22.42578125"/>
    <col min="4" max="4" width="48.85546875"/>
    <col min="5" max="9" width="22.42578125"/>
    <col min="10" max="1025" width="8.5703125"/>
  </cols>
  <sheetData>
    <row r="1" spans="3:9" ht="15.75">
      <c r="C1" s="70"/>
      <c r="D1" s="70"/>
      <c r="E1" s="70"/>
      <c r="F1" s="70"/>
      <c r="G1" s="70"/>
      <c r="H1" s="70"/>
      <c r="I1" s="70"/>
    </row>
    <row r="2" spans="3:9" ht="18.75">
      <c r="C2" s="71"/>
      <c r="D2" s="71"/>
      <c r="E2" s="71"/>
      <c r="F2" s="71"/>
      <c r="G2" s="71"/>
      <c r="H2" s="71"/>
      <c r="I2" s="71"/>
    </row>
    <row r="3" spans="3:9" ht="18.75">
      <c r="C3" s="71"/>
      <c r="D3" s="71"/>
      <c r="E3" s="71"/>
      <c r="F3" s="71"/>
      <c r="G3" s="71"/>
      <c r="H3" s="71"/>
      <c r="I3" s="71"/>
    </row>
    <row r="4" spans="3:9" ht="18.75">
      <c r="C4" s="72"/>
      <c r="D4" s="71"/>
      <c r="E4" s="71"/>
      <c r="F4" s="71"/>
      <c r="G4" s="71"/>
      <c r="H4" s="72" t="s">
        <v>203</v>
      </c>
      <c r="I4" s="71"/>
    </row>
    <row r="5" spans="3:9" ht="18.75">
      <c r="C5" s="73"/>
      <c r="D5" s="71"/>
      <c r="E5" s="71"/>
      <c r="F5" s="71"/>
      <c r="G5" s="71"/>
      <c r="H5" s="73" t="s">
        <v>1</v>
      </c>
      <c r="I5" s="71"/>
    </row>
    <row r="6" spans="3:9" ht="18.75">
      <c r="C6" s="73"/>
      <c r="D6" s="71"/>
      <c r="E6" s="71"/>
      <c r="F6" s="71"/>
      <c r="G6" s="71"/>
      <c r="H6" s="73" t="s">
        <v>2</v>
      </c>
      <c r="I6" s="71"/>
    </row>
    <row r="7" spans="3:9" ht="18.75">
      <c r="C7" s="73"/>
      <c r="D7" s="71"/>
      <c r="E7" s="71"/>
      <c r="F7" s="71"/>
      <c r="G7" s="71"/>
      <c r="H7" s="73" t="s">
        <v>204</v>
      </c>
      <c r="I7" s="71"/>
    </row>
    <row r="8" spans="3:9" ht="18.75">
      <c r="C8" s="74"/>
      <c r="D8" s="71"/>
      <c r="E8" s="71"/>
      <c r="F8" s="71"/>
      <c r="G8" s="71"/>
      <c r="H8" s="71"/>
      <c r="I8" s="71"/>
    </row>
    <row r="9" spans="3:9" ht="18.75">
      <c r="C9" s="159" t="s">
        <v>205</v>
      </c>
      <c r="D9" s="159"/>
      <c r="E9" s="159"/>
      <c r="F9" s="159"/>
      <c r="G9" s="159"/>
      <c r="H9" s="159"/>
      <c r="I9" s="159"/>
    </row>
    <row r="10" spans="3:9" ht="18.75">
      <c r="C10" s="159" t="s">
        <v>191</v>
      </c>
      <c r="D10" s="159"/>
      <c r="E10" s="159"/>
      <c r="F10" s="159"/>
      <c r="G10" s="159"/>
      <c r="H10" s="159"/>
      <c r="I10" s="159"/>
    </row>
    <row r="11" spans="3:9" ht="18.75">
      <c r="C11" s="37">
        <v>9100000000</v>
      </c>
      <c r="D11" s="71"/>
      <c r="E11" s="71"/>
      <c r="F11" s="71"/>
      <c r="G11" s="71"/>
      <c r="H11" s="71"/>
      <c r="I11" s="71"/>
    </row>
    <row r="12" spans="3:9" ht="18.75">
      <c r="C12" s="71" t="s">
        <v>5</v>
      </c>
      <c r="D12" s="71"/>
      <c r="E12" s="71"/>
      <c r="F12" s="71"/>
      <c r="G12" s="71"/>
      <c r="H12" s="71"/>
      <c r="I12" s="71"/>
    </row>
    <row r="13" spans="3:9" ht="18.75">
      <c r="C13" s="75"/>
      <c r="D13" s="71"/>
      <c r="E13" s="71"/>
      <c r="F13" s="71"/>
      <c r="G13" s="71"/>
      <c r="H13" s="71"/>
      <c r="I13" s="75" t="s">
        <v>6</v>
      </c>
    </row>
    <row r="14" spans="3:9" ht="35.450000000000003" customHeight="1">
      <c r="C14" s="156" t="s">
        <v>36</v>
      </c>
      <c r="D14" s="156" t="s">
        <v>8</v>
      </c>
      <c r="E14" s="32" t="s">
        <v>9</v>
      </c>
      <c r="F14" s="32" t="s">
        <v>10</v>
      </c>
      <c r="G14" s="32" t="s">
        <v>11</v>
      </c>
      <c r="H14" s="32" t="s">
        <v>12</v>
      </c>
      <c r="I14" s="32" t="s">
        <v>13</v>
      </c>
    </row>
    <row r="15" spans="3:9" ht="18.75">
      <c r="C15" s="156"/>
      <c r="D15" s="156"/>
      <c r="E15" s="32" t="s">
        <v>14</v>
      </c>
      <c r="F15" s="32" t="s">
        <v>15</v>
      </c>
      <c r="G15" s="32" t="s">
        <v>16</v>
      </c>
      <c r="H15" s="32" t="s">
        <v>16</v>
      </c>
      <c r="I15" s="32" t="s">
        <v>16</v>
      </c>
    </row>
    <row r="16" spans="3:9" ht="18.75">
      <c r="C16" s="32">
        <v>1</v>
      </c>
      <c r="D16" s="32">
        <v>2</v>
      </c>
      <c r="E16" s="32">
        <v>3</v>
      </c>
      <c r="F16" s="32">
        <v>4</v>
      </c>
      <c r="G16" s="32">
        <v>5</v>
      </c>
      <c r="H16" s="32">
        <v>6</v>
      </c>
      <c r="I16" s="32">
        <v>7</v>
      </c>
    </row>
    <row r="17" spans="1:9" s="76" customFormat="1" ht="26.25" customHeight="1">
      <c r="C17" s="25">
        <v>8800</v>
      </c>
      <c r="D17" s="27" t="s">
        <v>26</v>
      </c>
      <c r="E17" s="93">
        <f>SUM(E18:E19)</f>
        <v>-1787052</v>
      </c>
      <c r="F17" s="93">
        <f>SUM(F18:F19)</f>
        <v>-2475000</v>
      </c>
      <c r="G17" s="93">
        <f>SUM(G18:G19)</f>
        <v>-2570000</v>
      </c>
      <c r="H17" s="93">
        <f>SUM(H18:H19)</f>
        <v>-2625000</v>
      </c>
      <c r="I17" s="93">
        <f>SUM(I18:I19)</f>
        <v>-2690000</v>
      </c>
    </row>
    <row r="18" spans="1:9" s="76" customFormat="1" ht="26.25" customHeight="1">
      <c r="C18" s="25" t="s">
        <v>20</v>
      </c>
      <c r="D18" s="27" t="s">
        <v>21</v>
      </c>
      <c r="E18" s="93"/>
      <c r="F18" s="93"/>
      <c r="G18" s="93"/>
      <c r="H18" s="93"/>
      <c r="I18" s="93"/>
    </row>
    <row r="19" spans="1:9" ht="26.25" customHeight="1">
      <c r="A19" s="76"/>
      <c r="B19" s="76"/>
      <c r="C19" s="30" t="s">
        <v>20</v>
      </c>
      <c r="D19" s="27" t="s">
        <v>22</v>
      </c>
      <c r="E19" s="93">
        <v>-1787052</v>
      </c>
      <c r="F19" s="93">
        <v>-2475000</v>
      </c>
      <c r="G19" s="93">
        <v>-2570000</v>
      </c>
      <c r="H19" s="93">
        <v>-2625000</v>
      </c>
      <c r="I19" s="93">
        <v>-2690000</v>
      </c>
    </row>
    <row r="20" spans="1:9" s="77" customFormat="1" ht="26.25" customHeight="1">
      <c r="C20" s="25">
        <v>8800</v>
      </c>
      <c r="D20" s="27" t="s">
        <v>206</v>
      </c>
      <c r="E20" s="93">
        <f>SUM(E21:E22)</f>
        <v>8995000</v>
      </c>
      <c r="F20" s="93">
        <f>SUM(F21:F22)</f>
        <v>10715000</v>
      </c>
      <c r="G20" s="93">
        <f>SUM(G21:G22)</f>
        <v>10820000</v>
      </c>
      <c r="H20" s="93">
        <f>SUM(H21:H22)</f>
        <v>10875000</v>
      </c>
      <c r="I20" s="93">
        <f>SUM(I21:I22)</f>
        <v>10940000</v>
      </c>
    </row>
    <row r="21" spans="1:9" s="77" customFormat="1" ht="26.25" customHeight="1">
      <c r="C21" s="25" t="s">
        <v>20</v>
      </c>
      <c r="D21" s="27" t="s">
        <v>21</v>
      </c>
      <c r="E21" s="93">
        <v>8000000</v>
      </c>
      <c r="F21" s="93">
        <v>8200000</v>
      </c>
      <c r="G21" s="93">
        <f>8250000</f>
        <v>8250000</v>
      </c>
      <c r="H21" s="93">
        <f>8250000</f>
        <v>8250000</v>
      </c>
      <c r="I21" s="93">
        <f>8250000</f>
        <v>8250000</v>
      </c>
    </row>
    <row r="22" spans="1:9" ht="26.25" customHeight="1">
      <c r="A22" s="77"/>
      <c r="B22" s="77"/>
      <c r="C22" s="30" t="s">
        <v>20</v>
      </c>
      <c r="D22" s="27" t="s">
        <v>22</v>
      </c>
      <c r="E22" s="93">
        <v>995000</v>
      </c>
      <c r="F22" s="93">
        <v>2515000</v>
      </c>
      <c r="G22" s="93">
        <f>2570000</f>
        <v>2570000</v>
      </c>
      <c r="H22" s="93">
        <f>2625000</f>
        <v>2625000</v>
      </c>
      <c r="I22" s="93">
        <f>2690000</f>
        <v>2690000</v>
      </c>
    </row>
    <row r="23" spans="1:9" ht="26.25" customHeight="1">
      <c r="C23" s="25">
        <v>8800</v>
      </c>
      <c r="D23" s="27" t="s">
        <v>207</v>
      </c>
      <c r="E23" s="93">
        <f>SUM(E24:E25)</f>
        <v>7207948</v>
      </c>
      <c r="F23" s="93">
        <f>SUM(F24:F25)</f>
        <v>8240000</v>
      </c>
      <c r="G23" s="93">
        <f>SUM(G24:G25)</f>
        <v>8250000</v>
      </c>
      <c r="H23" s="93">
        <f>SUM(H24:H25)</f>
        <v>8250000</v>
      </c>
      <c r="I23" s="93">
        <f>SUM(I24:I25)</f>
        <v>8250000</v>
      </c>
    </row>
    <row r="24" spans="1:9" ht="26.25" customHeight="1">
      <c r="C24" s="33" t="s">
        <v>20</v>
      </c>
      <c r="D24" s="34" t="s">
        <v>21</v>
      </c>
      <c r="E24" s="51">
        <f t="shared" ref="E24:I25" si="0">SUM(E18+E21)</f>
        <v>8000000</v>
      </c>
      <c r="F24" s="51">
        <f t="shared" si="0"/>
        <v>8200000</v>
      </c>
      <c r="G24" s="51">
        <f t="shared" si="0"/>
        <v>8250000</v>
      </c>
      <c r="H24" s="51">
        <f t="shared" si="0"/>
        <v>8250000</v>
      </c>
      <c r="I24" s="51">
        <f t="shared" si="0"/>
        <v>8250000</v>
      </c>
    </row>
    <row r="25" spans="1:9" ht="26.25" customHeight="1">
      <c r="C25" s="42" t="s">
        <v>20</v>
      </c>
      <c r="D25" s="34" t="s">
        <v>22</v>
      </c>
      <c r="E25" s="51">
        <f t="shared" si="0"/>
        <v>-792052</v>
      </c>
      <c r="F25" s="51">
        <f t="shared" si="0"/>
        <v>40000</v>
      </c>
      <c r="G25" s="51">
        <f t="shared" si="0"/>
        <v>0</v>
      </c>
      <c r="H25" s="51">
        <f t="shared" si="0"/>
        <v>0</v>
      </c>
      <c r="I25" s="51">
        <f t="shared" si="0"/>
        <v>0</v>
      </c>
    </row>
    <row r="28" spans="1:9" ht="18.75">
      <c r="C28" s="140" t="s">
        <v>241</v>
      </c>
      <c r="D28" s="140"/>
      <c r="E28" s="140"/>
      <c r="F28" s="97"/>
      <c r="G28" s="97"/>
      <c r="H28" s="150" t="s">
        <v>242</v>
      </c>
      <c r="I28" s="150"/>
    </row>
  </sheetData>
  <mergeCells count="6">
    <mergeCell ref="C9:I9"/>
    <mergeCell ref="C10:I10"/>
    <mergeCell ref="C14:C15"/>
    <mergeCell ref="D14:D15"/>
    <mergeCell ref="C28:E28"/>
    <mergeCell ref="H28:I28"/>
  </mergeCells>
  <pageMargins left="0.70866141732283472" right="0.70866141732283472" top="0.74803149606299213" bottom="0.74803149606299213" header="0.51181102362204722" footer="0.51181102362204722"/>
  <pageSetup paperSize="9" scale="55" firstPageNumber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F36"/>
  <sheetViews>
    <sheetView workbookViewId="0">
      <selection activeCell="E15" sqref="E15"/>
    </sheetView>
  </sheetViews>
  <sheetFormatPr defaultRowHeight="15"/>
  <cols>
    <col min="1" max="2" width="8.5703125"/>
    <col min="3" max="3" width="14.5703125" style="78"/>
    <col min="4" max="4" width="35.85546875" customWidth="1"/>
    <col min="5" max="9" width="19.5703125" customWidth="1"/>
    <col min="10" max="10" width="13.85546875"/>
    <col min="11" max="11" width="15.140625"/>
    <col min="12" max="1025" width="8.5703125"/>
  </cols>
  <sheetData>
    <row r="1" spans="3:9" ht="18.75">
      <c r="C1" s="80"/>
      <c r="D1" s="71"/>
      <c r="E1" s="71"/>
      <c r="F1" s="71"/>
      <c r="G1" s="71"/>
      <c r="H1" s="80" t="s">
        <v>208</v>
      </c>
      <c r="I1" s="71"/>
    </row>
    <row r="2" spans="3:9" ht="18.75">
      <c r="C2" s="81"/>
      <c r="D2" s="71"/>
      <c r="E2" s="71"/>
      <c r="F2" s="71"/>
      <c r="G2" s="71"/>
      <c r="H2" s="81" t="s">
        <v>1</v>
      </c>
      <c r="I2" s="71"/>
    </row>
    <row r="3" spans="3:9" ht="18.75">
      <c r="C3" s="81"/>
      <c r="D3" s="71"/>
      <c r="E3" s="71"/>
      <c r="F3" s="71"/>
      <c r="G3" s="71"/>
      <c r="H3" s="81" t="s">
        <v>2</v>
      </c>
      <c r="I3" s="71"/>
    </row>
    <row r="4" spans="3:9" ht="18.75">
      <c r="C4" s="81"/>
      <c r="D4" s="71"/>
      <c r="E4" s="71"/>
      <c r="F4" s="71"/>
      <c r="G4" s="71"/>
      <c r="H4" s="81" t="s">
        <v>209</v>
      </c>
      <c r="I4" s="71"/>
    </row>
    <row r="5" spans="3:9" ht="18.75">
      <c r="C5" s="159" t="s">
        <v>210</v>
      </c>
      <c r="D5" s="159"/>
      <c r="E5" s="159"/>
      <c r="F5" s="159"/>
      <c r="G5" s="159"/>
      <c r="H5" s="159"/>
      <c r="I5" s="159"/>
    </row>
    <row r="6" spans="3:9" ht="18.75">
      <c r="C6" s="82">
        <v>9100000000</v>
      </c>
      <c r="D6" s="71"/>
      <c r="E6" s="71"/>
      <c r="F6" s="71"/>
      <c r="G6" s="71"/>
      <c r="H6" s="71"/>
      <c r="I6" s="71"/>
    </row>
    <row r="7" spans="3:9" ht="18.75">
      <c r="C7" s="79" t="s">
        <v>5</v>
      </c>
      <c r="D7" s="71"/>
      <c r="E7" s="71"/>
      <c r="F7" s="71"/>
      <c r="G7" s="71"/>
      <c r="H7" s="71"/>
      <c r="I7" s="71"/>
    </row>
    <row r="8" spans="3:9" ht="18.75">
      <c r="C8" s="79"/>
      <c r="D8" s="71"/>
      <c r="E8" s="71"/>
      <c r="F8" s="71"/>
      <c r="G8" s="71"/>
      <c r="H8" s="71"/>
      <c r="I8" s="83" t="s">
        <v>211</v>
      </c>
    </row>
    <row r="9" spans="3:9" ht="35.450000000000003" customHeight="1">
      <c r="C9" s="156" t="s">
        <v>7</v>
      </c>
      <c r="D9" s="156" t="s">
        <v>8</v>
      </c>
      <c r="E9" s="32" t="s">
        <v>9</v>
      </c>
      <c r="F9" s="32" t="s">
        <v>10</v>
      </c>
      <c r="G9" s="32" t="s">
        <v>11</v>
      </c>
      <c r="H9" s="32" t="s">
        <v>12</v>
      </c>
      <c r="I9" s="32" t="s">
        <v>13</v>
      </c>
    </row>
    <row r="10" spans="3:9" ht="18.75">
      <c r="C10" s="156"/>
      <c r="D10" s="156"/>
      <c r="E10" s="32" t="s">
        <v>14</v>
      </c>
      <c r="F10" s="32" t="s">
        <v>15</v>
      </c>
      <c r="G10" s="32" t="s">
        <v>16</v>
      </c>
      <c r="H10" s="32" t="s">
        <v>16</v>
      </c>
      <c r="I10" s="32" t="s">
        <v>16</v>
      </c>
    </row>
    <row r="11" spans="3:9" ht="18.75" customHeight="1">
      <c r="C11" s="156" t="s">
        <v>212</v>
      </c>
      <c r="D11" s="156"/>
      <c r="E11" s="156"/>
      <c r="F11" s="156"/>
      <c r="G11" s="156"/>
      <c r="H11" s="156"/>
      <c r="I11" s="156"/>
    </row>
    <row r="12" spans="3:9" ht="18.75">
      <c r="C12" s="32"/>
      <c r="D12" s="32"/>
      <c r="E12" s="32"/>
      <c r="F12" s="32"/>
      <c r="G12" s="32"/>
      <c r="H12" s="32"/>
      <c r="I12" s="32"/>
    </row>
    <row r="13" spans="3:9" s="26" customFormat="1" ht="53.45" customHeight="1">
      <c r="C13" s="84" t="s">
        <v>18</v>
      </c>
      <c r="D13" s="27" t="s">
        <v>213</v>
      </c>
      <c r="E13" s="93">
        <v>539202033</v>
      </c>
      <c r="F13" s="93">
        <v>211486682</v>
      </c>
      <c r="G13" s="93">
        <v>47367100</v>
      </c>
      <c r="H13" s="93">
        <v>46736700</v>
      </c>
      <c r="I13" s="93">
        <v>46934700</v>
      </c>
    </row>
    <row r="14" spans="3:9" s="26" customFormat="1" ht="76.5" customHeight="1">
      <c r="C14" s="84">
        <v>2</v>
      </c>
      <c r="D14" s="27" t="s">
        <v>214</v>
      </c>
      <c r="E14" s="93"/>
      <c r="F14" s="93"/>
      <c r="G14" s="93"/>
      <c r="H14" s="93"/>
      <c r="I14" s="93"/>
    </row>
    <row r="15" spans="3:9" s="26" customFormat="1" ht="65.25" customHeight="1">
      <c r="C15" s="84" t="s">
        <v>25</v>
      </c>
      <c r="D15" s="27" t="s">
        <v>215</v>
      </c>
      <c r="E15" s="93">
        <f>SUM(E16:E17)</f>
        <v>526412857</v>
      </c>
      <c r="F15" s="93">
        <f>SUM(F16:F17)</f>
        <v>551600628</v>
      </c>
      <c r="G15" s="93">
        <f>SUM(G16:G17)</f>
        <v>526352700</v>
      </c>
      <c r="H15" s="93">
        <f>SUM(H16:H17)</f>
        <v>550590200</v>
      </c>
      <c r="I15" s="93">
        <f>SUM(I16:I17)</f>
        <v>560221300</v>
      </c>
    </row>
    <row r="16" spans="3:9" ht="45.75" customHeight="1">
      <c r="C16" s="85" t="s">
        <v>216</v>
      </c>
      <c r="D16" s="27" t="s">
        <v>217</v>
      </c>
      <c r="E16" s="93">
        <f>437114967+71328135</f>
        <v>508443102</v>
      </c>
      <c r="F16" s="93">
        <f>377910300+60000000+91858740</f>
        <v>529769040</v>
      </c>
      <c r="G16" s="93">
        <v>526352700</v>
      </c>
      <c r="H16" s="93">
        <v>550590200</v>
      </c>
      <c r="I16" s="93">
        <v>560221300</v>
      </c>
    </row>
    <row r="17" spans="1:32" ht="42" customHeight="1">
      <c r="C17" s="85" t="s">
        <v>218</v>
      </c>
      <c r="D17" s="27" t="s">
        <v>219</v>
      </c>
      <c r="E17" s="93">
        <v>17969755</v>
      </c>
      <c r="F17" s="93">
        <v>21831588</v>
      </c>
      <c r="G17" s="93"/>
      <c r="H17" s="93"/>
      <c r="I17" s="93"/>
    </row>
    <row r="18" spans="1:32" s="26" customFormat="1" ht="30" customHeight="1">
      <c r="C18" s="84" t="s">
        <v>220</v>
      </c>
      <c r="D18" s="27" t="s">
        <v>221</v>
      </c>
      <c r="E18" s="93"/>
      <c r="F18" s="93"/>
      <c r="G18" s="93"/>
      <c r="H18" s="93"/>
      <c r="I18" s="93"/>
    </row>
    <row r="19" spans="1:32" s="26" customFormat="1" ht="44.25" customHeight="1">
      <c r="C19" s="84" t="s">
        <v>222</v>
      </c>
      <c r="D19" s="27" t="s">
        <v>223</v>
      </c>
      <c r="E19" s="93">
        <v>3108098</v>
      </c>
      <c r="F19" s="93"/>
      <c r="G19" s="93"/>
      <c r="H19" s="93"/>
      <c r="I19" s="93"/>
    </row>
    <row r="20" spans="1:32" s="26" customFormat="1" ht="40.5" customHeight="1">
      <c r="C20" s="84"/>
      <c r="D20" s="27" t="s">
        <v>224</v>
      </c>
      <c r="E20" s="93">
        <f>SUM(E13+E14+E15+E18+E19)</f>
        <v>1068722988</v>
      </c>
      <c r="F20" s="93">
        <f>SUM(F13+F14+F15+F18+F19)</f>
        <v>763087310</v>
      </c>
      <c r="G20" s="93">
        <f>SUM(G13+G14+G15+G18+G19)</f>
        <v>573719800</v>
      </c>
      <c r="H20" s="93">
        <f>SUM(H13+H14+H15+H18+H19)</f>
        <v>597326900</v>
      </c>
      <c r="I20" s="93">
        <f>SUM(I13+I14+I15+I18+I19)</f>
        <v>607156000</v>
      </c>
    </row>
    <row r="21" spans="1:32" ht="109.5" customHeight="1">
      <c r="C21" s="84"/>
      <c r="D21" s="27" t="s">
        <v>225</v>
      </c>
      <c r="E21" s="93"/>
      <c r="F21" s="93"/>
      <c r="G21" s="93"/>
      <c r="H21" s="93"/>
      <c r="I21" s="93"/>
    </row>
    <row r="22" spans="1:32" ht="53.25" customHeight="1">
      <c r="C22" s="152" t="s">
        <v>226</v>
      </c>
      <c r="D22" s="152"/>
      <c r="E22" s="152"/>
      <c r="F22" s="152"/>
      <c r="G22" s="152"/>
      <c r="H22" s="152"/>
      <c r="I22" s="152"/>
      <c r="J22" s="86"/>
      <c r="K22" s="86"/>
    </row>
    <row r="23" spans="1:32" s="26" customFormat="1" ht="53.45" customHeight="1">
      <c r="C23" s="84" t="s">
        <v>18</v>
      </c>
      <c r="D23" s="27" t="s">
        <v>227</v>
      </c>
      <c r="E23" s="17">
        <f>SUM(E24:E26)</f>
        <v>1068722988</v>
      </c>
      <c r="F23" s="17">
        <f>SUM(F24:F26)</f>
        <v>763087310</v>
      </c>
      <c r="G23" s="17">
        <f>SUM(G24:G26)</f>
        <v>573219800</v>
      </c>
      <c r="H23" s="17">
        <f>SUM(H24:H26)</f>
        <v>596826900</v>
      </c>
      <c r="I23" s="17">
        <f>SUM(I24:I26)</f>
        <v>606656000</v>
      </c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</row>
    <row r="24" spans="1:32" ht="53.45" customHeight="1">
      <c r="C24" s="85" t="s">
        <v>228</v>
      </c>
      <c r="D24" s="27" t="s">
        <v>229</v>
      </c>
      <c r="E24" s="17">
        <v>170829866</v>
      </c>
      <c r="F24" s="17">
        <f>103520345-500000</f>
        <v>103020345</v>
      </c>
      <c r="G24" s="93"/>
      <c r="H24" s="93"/>
      <c r="I24" s="93"/>
    </row>
    <row r="25" spans="1:32" ht="53.45" customHeight="1">
      <c r="C25" s="85" t="s">
        <v>230</v>
      </c>
      <c r="D25" s="27" t="s">
        <v>231</v>
      </c>
      <c r="E25" s="17">
        <v>154471966</v>
      </c>
      <c r="F25" s="93">
        <v>117591625</v>
      </c>
      <c r="G25" s="93"/>
      <c r="H25" s="93"/>
      <c r="I25" s="93"/>
    </row>
    <row r="26" spans="1:32" ht="53.45" customHeight="1">
      <c r="C26" s="85" t="s">
        <v>232</v>
      </c>
      <c r="D26" s="27" t="s">
        <v>233</v>
      </c>
      <c r="E26" s="93">
        <v>743421156</v>
      </c>
      <c r="F26" s="93">
        <v>542475340</v>
      </c>
      <c r="G26" s="93">
        <f>47366600+526352700-500000+500</f>
        <v>573219800</v>
      </c>
      <c r="H26" s="93">
        <f>46736200+500+550590200-500000</f>
        <v>596826900</v>
      </c>
      <c r="I26" s="93">
        <f>46935200-500+560221300-500000</f>
        <v>606656000</v>
      </c>
    </row>
    <row r="27" spans="1:32" s="26" customFormat="1" ht="53.45" customHeight="1">
      <c r="C27" s="84" t="s">
        <v>23</v>
      </c>
      <c r="D27" s="27" t="s">
        <v>234</v>
      </c>
      <c r="E27" s="93"/>
      <c r="F27" s="93"/>
      <c r="G27" s="93"/>
      <c r="H27" s="93"/>
      <c r="I27" s="93"/>
    </row>
    <row r="28" spans="1:32" s="26" customFormat="1" ht="53.45" customHeight="1">
      <c r="C28" s="84" t="s">
        <v>25</v>
      </c>
      <c r="D28" s="27" t="s">
        <v>235</v>
      </c>
      <c r="E28" s="93"/>
      <c r="F28" s="93"/>
      <c r="G28" s="93"/>
      <c r="H28" s="93"/>
      <c r="I28" s="93"/>
    </row>
    <row r="29" spans="1:32" s="26" customFormat="1" ht="118.9" customHeight="1">
      <c r="C29" s="84" t="s">
        <v>220</v>
      </c>
      <c r="D29" s="27" t="s">
        <v>236</v>
      </c>
      <c r="E29" s="93"/>
      <c r="F29" s="93"/>
      <c r="G29" s="93"/>
      <c r="H29" s="93"/>
      <c r="I29" s="93"/>
    </row>
    <row r="30" spans="1:32" s="26" customFormat="1" ht="53.45" customHeight="1">
      <c r="C30" s="84" t="s">
        <v>222</v>
      </c>
      <c r="D30" s="27" t="s">
        <v>237</v>
      </c>
      <c r="E30" s="93"/>
      <c r="F30" s="93">
        <v>500000</v>
      </c>
      <c r="G30" s="93">
        <v>500000</v>
      </c>
      <c r="H30" s="93">
        <v>500000</v>
      </c>
      <c r="I30" s="93">
        <v>500000</v>
      </c>
    </row>
    <row r="31" spans="1:32" s="26" customFormat="1" ht="53.45" customHeight="1">
      <c r="C31" s="84" t="s">
        <v>238</v>
      </c>
      <c r="D31" s="27" t="s">
        <v>239</v>
      </c>
      <c r="E31" s="93"/>
      <c r="F31" s="93"/>
      <c r="G31" s="93"/>
      <c r="H31" s="93"/>
      <c r="I31" s="93"/>
    </row>
    <row r="32" spans="1:32" ht="53.45" customHeight="1">
      <c r="A32" s="26"/>
      <c r="B32" s="26"/>
      <c r="C32" s="84"/>
      <c r="D32" s="27" t="s">
        <v>240</v>
      </c>
      <c r="E32" s="93">
        <f>SUM(E23+E27+E28+E29+E30+E31)</f>
        <v>1068722988</v>
      </c>
      <c r="F32" s="93">
        <f>SUM(F23+F27+F28+F29+F30+F31)</f>
        <v>763587310</v>
      </c>
      <c r="G32" s="93">
        <f>SUM(G23+G27+G28+G29+G30+G31)</f>
        <v>573719800</v>
      </c>
      <c r="H32" s="93">
        <f>SUM(H23+H27+H28+H29+H30+H31)</f>
        <v>597326900</v>
      </c>
      <c r="I32" s="93">
        <f>SUM(I23+I27+I28+I29+I30+I31)</f>
        <v>607156000</v>
      </c>
    </row>
    <row r="33" spans="3:9" ht="18.75">
      <c r="C33" s="88"/>
      <c r="D33" s="18"/>
      <c r="E33" s="18"/>
      <c r="F33" s="18"/>
      <c r="G33" s="18"/>
      <c r="H33" s="18"/>
      <c r="I33" s="18"/>
    </row>
    <row r="34" spans="3:9" ht="18.75">
      <c r="C34" s="140" t="s">
        <v>241</v>
      </c>
      <c r="D34" s="140"/>
      <c r="E34" s="140"/>
      <c r="F34" s="97"/>
      <c r="G34" s="97"/>
      <c r="H34" s="150" t="s">
        <v>242</v>
      </c>
      <c r="I34" s="150"/>
    </row>
    <row r="35" spans="3:9" ht="18.75">
      <c r="C35" s="88"/>
      <c r="D35" s="18"/>
      <c r="E35" s="18"/>
      <c r="F35" s="18"/>
      <c r="G35" s="18"/>
      <c r="H35" s="18"/>
      <c r="I35" s="18"/>
    </row>
    <row r="36" spans="3:9" ht="18.75">
      <c r="C36" s="89"/>
      <c r="D36" s="18"/>
      <c r="E36" s="18"/>
      <c r="F36" s="18"/>
      <c r="G36" s="18"/>
      <c r="H36" s="18"/>
      <c r="I36" s="18"/>
    </row>
  </sheetData>
  <mergeCells count="7">
    <mergeCell ref="C34:E34"/>
    <mergeCell ref="H34:I34"/>
    <mergeCell ref="C5:I5"/>
    <mergeCell ref="C9:C10"/>
    <mergeCell ref="D9:D10"/>
    <mergeCell ref="C11:I11"/>
    <mergeCell ref="C22:I22"/>
  </mergeCells>
  <pageMargins left="0.51181102362204722" right="0.70866141732283472" top="0.35433070866141736" bottom="0.74803149606299213" header="0.51181102362204722" footer="0.51181102362204722"/>
  <pageSetup paperSize="9" scale="55" firstPageNumber="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B1:BF65"/>
  <sheetViews>
    <sheetView tabSelected="1" topLeftCell="A7" zoomScale="75" zoomScaleNormal="75" workbookViewId="0">
      <selection activeCell="F19" sqref="F19:F20"/>
    </sheetView>
  </sheetViews>
  <sheetFormatPr defaultColWidth="11" defaultRowHeight="12.75"/>
  <cols>
    <col min="1" max="1" width="13.7109375" style="189" customWidth="1"/>
    <col min="2" max="2" width="21" style="189" customWidth="1"/>
    <col min="3" max="3" width="81.5703125" style="189" customWidth="1"/>
    <col min="4" max="4" width="21" style="189" customWidth="1"/>
    <col min="5" max="5" width="19" style="189" customWidth="1"/>
    <col min="6" max="6" width="20.140625" style="189" customWidth="1"/>
    <col min="7" max="7" width="19.5703125" style="189" customWidth="1"/>
    <col min="8" max="8" width="21.140625" style="189" customWidth="1"/>
    <col min="9" max="10" width="0" style="189" hidden="1" customWidth="1"/>
    <col min="11" max="12" width="18.140625" style="189" customWidth="1"/>
    <col min="13" max="13" width="19.140625" style="189" customWidth="1"/>
    <col min="14" max="24" width="26" style="189" customWidth="1"/>
    <col min="25" max="30" width="22.140625" style="189" customWidth="1"/>
    <col min="31" max="31" width="14.7109375" style="189" customWidth="1"/>
    <col min="32" max="32" width="11.85546875" style="189" customWidth="1"/>
    <col min="33" max="33" width="15.7109375" style="189" customWidth="1"/>
    <col min="34" max="34" width="16.42578125" style="189" customWidth="1"/>
    <col min="35" max="35" width="14.7109375" style="189" customWidth="1"/>
    <col min="36" max="36" width="15.5703125" style="189" customWidth="1"/>
    <col min="37" max="37" width="13" style="189" customWidth="1"/>
    <col min="38" max="39" width="16" style="189" customWidth="1"/>
    <col min="40" max="40" width="11.85546875" style="189" customWidth="1"/>
    <col min="41" max="41" width="21.85546875" style="189" customWidth="1"/>
    <col min="42" max="42" width="15.7109375" style="189" customWidth="1"/>
    <col min="43" max="44" width="14" style="189" customWidth="1"/>
    <col min="45" max="46" width="15.5703125" style="189" customWidth="1"/>
    <col min="47" max="51" width="11" style="189" customWidth="1"/>
    <col min="52" max="52" width="10.42578125" style="189" customWidth="1"/>
    <col min="53" max="53" width="11" style="189" customWidth="1"/>
    <col min="54" max="54" width="15.140625" style="189" customWidth="1"/>
    <col min="55" max="55" width="11" style="189" customWidth="1"/>
    <col min="56" max="56" width="17.5703125" style="189" customWidth="1"/>
    <col min="57" max="57" width="11" style="189" customWidth="1"/>
    <col min="58" max="58" width="11.85546875" style="189" customWidth="1"/>
    <col min="59" max="256" width="11" style="189"/>
    <col min="257" max="257" width="13.7109375" style="189" customWidth="1"/>
    <col min="258" max="258" width="21" style="189" customWidth="1"/>
    <col min="259" max="259" width="81.5703125" style="189" customWidth="1"/>
    <col min="260" max="260" width="21" style="189" customWidth="1"/>
    <col min="261" max="261" width="19" style="189" customWidth="1"/>
    <col min="262" max="262" width="20.140625" style="189" customWidth="1"/>
    <col min="263" max="263" width="19.5703125" style="189" customWidth="1"/>
    <col min="264" max="264" width="21.140625" style="189" customWidth="1"/>
    <col min="265" max="266" width="0" style="189" hidden="1" customWidth="1"/>
    <col min="267" max="268" width="18.140625" style="189" customWidth="1"/>
    <col min="269" max="269" width="19.140625" style="189" customWidth="1"/>
    <col min="270" max="280" width="26" style="189" customWidth="1"/>
    <col min="281" max="286" width="22.140625" style="189" customWidth="1"/>
    <col min="287" max="287" width="14.7109375" style="189" customWidth="1"/>
    <col min="288" max="288" width="11.85546875" style="189" customWidth="1"/>
    <col min="289" max="289" width="15.7109375" style="189" customWidth="1"/>
    <col min="290" max="290" width="16.42578125" style="189" customWidth="1"/>
    <col min="291" max="291" width="14.7109375" style="189" customWidth="1"/>
    <col min="292" max="292" width="15.5703125" style="189" customWidth="1"/>
    <col min="293" max="293" width="13" style="189" customWidth="1"/>
    <col min="294" max="295" width="16" style="189" customWidth="1"/>
    <col min="296" max="296" width="11.85546875" style="189" customWidth="1"/>
    <col min="297" max="297" width="21.85546875" style="189" customWidth="1"/>
    <col min="298" max="298" width="15.7109375" style="189" customWidth="1"/>
    <col min="299" max="300" width="14" style="189" customWidth="1"/>
    <col min="301" max="302" width="15.5703125" style="189" customWidth="1"/>
    <col min="303" max="307" width="11" style="189" customWidth="1"/>
    <col min="308" max="308" width="10.42578125" style="189" customWidth="1"/>
    <col min="309" max="309" width="11" style="189" customWidth="1"/>
    <col min="310" max="310" width="15.140625" style="189" customWidth="1"/>
    <col min="311" max="311" width="11" style="189" customWidth="1"/>
    <col min="312" max="312" width="17.5703125" style="189" customWidth="1"/>
    <col min="313" max="313" width="11" style="189" customWidth="1"/>
    <col min="314" max="314" width="11.85546875" style="189" customWidth="1"/>
    <col min="315" max="512" width="11" style="189"/>
    <col min="513" max="513" width="13.7109375" style="189" customWidth="1"/>
    <col min="514" max="514" width="21" style="189" customWidth="1"/>
    <col min="515" max="515" width="81.5703125" style="189" customWidth="1"/>
    <col min="516" max="516" width="21" style="189" customWidth="1"/>
    <col min="517" max="517" width="19" style="189" customWidth="1"/>
    <col min="518" max="518" width="20.140625" style="189" customWidth="1"/>
    <col min="519" max="519" width="19.5703125" style="189" customWidth="1"/>
    <col min="520" max="520" width="21.140625" style="189" customWidth="1"/>
    <col min="521" max="522" width="0" style="189" hidden="1" customWidth="1"/>
    <col min="523" max="524" width="18.140625" style="189" customWidth="1"/>
    <col min="525" max="525" width="19.140625" style="189" customWidth="1"/>
    <col min="526" max="536" width="26" style="189" customWidth="1"/>
    <col min="537" max="542" width="22.140625" style="189" customWidth="1"/>
    <col min="543" max="543" width="14.7109375" style="189" customWidth="1"/>
    <col min="544" max="544" width="11.85546875" style="189" customWidth="1"/>
    <col min="545" max="545" width="15.7109375" style="189" customWidth="1"/>
    <col min="546" max="546" width="16.42578125" style="189" customWidth="1"/>
    <col min="547" max="547" width="14.7109375" style="189" customWidth="1"/>
    <col min="548" max="548" width="15.5703125" style="189" customWidth="1"/>
    <col min="549" max="549" width="13" style="189" customWidth="1"/>
    <col min="550" max="551" width="16" style="189" customWidth="1"/>
    <col min="552" max="552" width="11.85546875" style="189" customWidth="1"/>
    <col min="553" max="553" width="21.85546875" style="189" customWidth="1"/>
    <col min="554" max="554" width="15.7109375" style="189" customWidth="1"/>
    <col min="555" max="556" width="14" style="189" customWidth="1"/>
    <col min="557" max="558" width="15.5703125" style="189" customWidth="1"/>
    <col min="559" max="563" width="11" style="189" customWidth="1"/>
    <col min="564" max="564" width="10.42578125" style="189" customWidth="1"/>
    <col min="565" max="565" width="11" style="189" customWidth="1"/>
    <col min="566" max="566" width="15.140625" style="189" customWidth="1"/>
    <col min="567" max="567" width="11" style="189" customWidth="1"/>
    <col min="568" max="568" width="17.5703125" style="189" customWidth="1"/>
    <col min="569" max="569" width="11" style="189" customWidth="1"/>
    <col min="570" max="570" width="11.85546875" style="189" customWidth="1"/>
    <col min="571" max="768" width="11" style="189"/>
    <col min="769" max="769" width="13.7109375" style="189" customWidth="1"/>
    <col min="770" max="770" width="21" style="189" customWidth="1"/>
    <col min="771" max="771" width="81.5703125" style="189" customWidth="1"/>
    <col min="772" max="772" width="21" style="189" customWidth="1"/>
    <col min="773" max="773" width="19" style="189" customWidth="1"/>
    <col min="774" max="774" width="20.140625" style="189" customWidth="1"/>
    <col min="775" max="775" width="19.5703125" style="189" customWidth="1"/>
    <col min="776" max="776" width="21.140625" style="189" customWidth="1"/>
    <col min="777" max="778" width="0" style="189" hidden="1" customWidth="1"/>
    <col min="779" max="780" width="18.140625" style="189" customWidth="1"/>
    <col min="781" max="781" width="19.140625" style="189" customWidth="1"/>
    <col min="782" max="792" width="26" style="189" customWidth="1"/>
    <col min="793" max="798" width="22.140625" style="189" customWidth="1"/>
    <col min="799" max="799" width="14.7109375" style="189" customWidth="1"/>
    <col min="800" max="800" width="11.85546875" style="189" customWidth="1"/>
    <col min="801" max="801" width="15.7109375" style="189" customWidth="1"/>
    <col min="802" max="802" width="16.42578125" style="189" customWidth="1"/>
    <col min="803" max="803" width="14.7109375" style="189" customWidth="1"/>
    <col min="804" max="804" width="15.5703125" style="189" customWidth="1"/>
    <col min="805" max="805" width="13" style="189" customWidth="1"/>
    <col min="806" max="807" width="16" style="189" customWidth="1"/>
    <col min="808" max="808" width="11.85546875" style="189" customWidth="1"/>
    <col min="809" max="809" width="21.85546875" style="189" customWidth="1"/>
    <col min="810" max="810" width="15.7109375" style="189" customWidth="1"/>
    <col min="811" max="812" width="14" style="189" customWidth="1"/>
    <col min="813" max="814" width="15.5703125" style="189" customWidth="1"/>
    <col min="815" max="819" width="11" style="189" customWidth="1"/>
    <col min="820" max="820" width="10.42578125" style="189" customWidth="1"/>
    <col min="821" max="821" width="11" style="189" customWidth="1"/>
    <col min="822" max="822" width="15.140625" style="189" customWidth="1"/>
    <col min="823" max="823" width="11" style="189" customWidth="1"/>
    <col min="824" max="824" width="17.5703125" style="189" customWidth="1"/>
    <col min="825" max="825" width="11" style="189" customWidth="1"/>
    <col min="826" max="826" width="11.85546875" style="189" customWidth="1"/>
    <col min="827" max="1024" width="11" style="189"/>
    <col min="1025" max="1025" width="13.7109375" style="189" customWidth="1"/>
    <col min="1026" max="1026" width="21" style="189" customWidth="1"/>
    <col min="1027" max="1027" width="81.5703125" style="189" customWidth="1"/>
    <col min="1028" max="1028" width="21" style="189" customWidth="1"/>
    <col min="1029" max="1029" width="19" style="189" customWidth="1"/>
    <col min="1030" max="1030" width="20.140625" style="189" customWidth="1"/>
    <col min="1031" max="1031" width="19.5703125" style="189" customWidth="1"/>
    <col min="1032" max="1032" width="21.140625" style="189" customWidth="1"/>
    <col min="1033" max="1034" width="0" style="189" hidden="1" customWidth="1"/>
    <col min="1035" max="1036" width="18.140625" style="189" customWidth="1"/>
    <col min="1037" max="1037" width="19.140625" style="189" customWidth="1"/>
    <col min="1038" max="1048" width="26" style="189" customWidth="1"/>
    <col min="1049" max="1054" width="22.140625" style="189" customWidth="1"/>
    <col min="1055" max="1055" width="14.7109375" style="189" customWidth="1"/>
    <col min="1056" max="1056" width="11.85546875" style="189" customWidth="1"/>
    <col min="1057" max="1057" width="15.7109375" style="189" customWidth="1"/>
    <col min="1058" max="1058" width="16.42578125" style="189" customWidth="1"/>
    <col min="1059" max="1059" width="14.7109375" style="189" customWidth="1"/>
    <col min="1060" max="1060" width="15.5703125" style="189" customWidth="1"/>
    <col min="1061" max="1061" width="13" style="189" customWidth="1"/>
    <col min="1062" max="1063" width="16" style="189" customWidth="1"/>
    <col min="1064" max="1064" width="11.85546875" style="189" customWidth="1"/>
    <col min="1065" max="1065" width="21.85546875" style="189" customWidth="1"/>
    <col min="1066" max="1066" width="15.7109375" style="189" customWidth="1"/>
    <col min="1067" max="1068" width="14" style="189" customWidth="1"/>
    <col min="1069" max="1070" width="15.5703125" style="189" customWidth="1"/>
    <col min="1071" max="1075" width="11" style="189" customWidth="1"/>
    <col min="1076" max="1076" width="10.42578125" style="189" customWidth="1"/>
    <col min="1077" max="1077" width="11" style="189" customWidth="1"/>
    <col min="1078" max="1078" width="15.140625" style="189" customWidth="1"/>
    <col min="1079" max="1079" width="11" style="189" customWidth="1"/>
    <col min="1080" max="1080" width="17.5703125" style="189" customWidth="1"/>
    <col min="1081" max="1081" width="11" style="189" customWidth="1"/>
    <col min="1082" max="1082" width="11.85546875" style="189" customWidth="1"/>
    <col min="1083" max="1280" width="11" style="189"/>
    <col min="1281" max="1281" width="13.7109375" style="189" customWidth="1"/>
    <col min="1282" max="1282" width="21" style="189" customWidth="1"/>
    <col min="1283" max="1283" width="81.5703125" style="189" customWidth="1"/>
    <col min="1284" max="1284" width="21" style="189" customWidth="1"/>
    <col min="1285" max="1285" width="19" style="189" customWidth="1"/>
    <col min="1286" max="1286" width="20.140625" style="189" customWidth="1"/>
    <col min="1287" max="1287" width="19.5703125" style="189" customWidth="1"/>
    <col min="1288" max="1288" width="21.140625" style="189" customWidth="1"/>
    <col min="1289" max="1290" width="0" style="189" hidden="1" customWidth="1"/>
    <col min="1291" max="1292" width="18.140625" style="189" customWidth="1"/>
    <col min="1293" max="1293" width="19.140625" style="189" customWidth="1"/>
    <col min="1294" max="1304" width="26" style="189" customWidth="1"/>
    <col min="1305" max="1310" width="22.140625" style="189" customWidth="1"/>
    <col min="1311" max="1311" width="14.7109375" style="189" customWidth="1"/>
    <col min="1312" max="1312" width="11.85546875" style="189" customWidth="1"/>
    <col min="1313" max="1313" width="15.7109375" style="189" customWidth="1"/>
    <col min="1314" max="1314" width="16.42578125" style="189" customWidth="1"/>
    <col min="1315" max="1315" width="14.7109375" style="189" customWidth="1"/>
    <col min="1316" max="1316" width="15.5703125" style="189" customWidth="1"/>
    <col min="1317" max="1317" width="13" style="189" customWidth="1"/>
    <col min="1318" max="1319" width="16" style="189" customWidth="1"/>
    <col min="1320" max="1320" width="11.85546875" style="189" customWidth="1"/>
    <col min="1321" max="1321" width="21.85546875" style="189" customWidth="1"/>
    <col min="1322" max="1322" width="15.7109375" style="189" customWidth="1"/>
    <col min="1323" max="1324" width="14" style="189" customWidth="1"/>
    <col min="1325" max="1326" width="15.5703125" style="189" customWidth="1"/>
    <col min="1327" max="1331" width="11" style="189" customWidth="1"/>
    <col min="1332" max="1332" width="10.42578125" style="189" customWidth="1"/>
    <col min="1333" max="1333" width="11" style="189" customWidth="1"/>
    <col min="1334" max="1334" width="15.140625" style="189" customWidth="1"/>
    <col min="1335" max="1335" width="11" style="189" customWidth="1"/>
    <col min="1336" max="1336" width="17.5703125" style="189" customWidth="1"/>
    <col min="1337" max="1337" width="11" style="189" customWidth="1"/>
    <col min="1338" max="1338" width="11.85546875" style="189" customWidth="1"/>
    <col min="1339" max="1536" width="11" style="189"/>
    <col min="1537" max="1537" width="13.7109375" style="189" customWidth="1"/>
    <col min="1538" max="1538" width="21" style="189" customWidth="1"/>
    <col min="1539" max="1539" width="81.5703125" style="189" customWidth="1"/>
    <col min="1540" max="1540" width="21" style="189" customWidth="1"/>
    <col min="1541" max="1541" width="19" style="189" customWidth="1"/>
    <col min="1542" max="1542" width="20.140625" style="189" customWidth="1"/>
    <col min="1543" max="1543" width="19.5703125" style="189" customWidth="1"/>
    <col min="1544" max="1544" width="21.140625" style="189" customWidth="1"/>
    <col min="1545" max="1546" width="0" style="189" hidden="1" customWidth="1"/>
    <col min="1547" max="1548" width="18.140625" style="189" customWidth="1"/>
    <col min="1549" max="1549" width="19.140625" style="189" customWidth="1"/>
    <col min="1550" max="1560" width="26" style="189" customWidth="1"/>
    <col min="1561" max="1566" width="22.140625" style="189" customWidth="1"/>
    <col min="1567" max="1567" width="14.7109375" style="189" customWidth="1"/>
    <col min="1568" max="1568" width="11.85546875" style="189" customWidth="1"/>
    <col min="1569" max="1569" width="15.7109375" style="189" customWidth="1"/>
    <col min="1570" max="1570" width="16.42578125" style="189" customWidth="1"/>
    <col min="1571" max="1571" width="14.7109375" style="189" customWidth="1"/>
    <col min="1572" max="1572" width="15.5703125" style="189" customWidth="1"/>
    <col min="1573" max="1573" width="13" style="189" customWidth="1"/>
    <col min="1574" max="1575" width="16" style="189" customWidth="1"/>
    <col min="1576" max="1576" width="11.85546875" style="189" customWidth="1"/>
    <col min="1577" max="1577" width="21.85546875" style="189" customWidth="1"/>
    <col min="1578" max="1578" width="15.7109375" style="189" customWidth="1"/>
    <col min="1579" max="1580" width="14" style="189" customWidth="1"/>
    <col min="1581" max="1582" width="15.5703125" style="189" customWidth="1"/>
    <col min="1583" max="1587" width="11" style="189" customWidth="1"/>
    <col min="1588" max="1588" width="10.42578125" style="189" customWidth="1"/>
    <col min="1589" max="1589" width="11" style="189" customWidth="1"/>
    <col min="1590" max="1590" width="15.140625" style="189" customWidth="1"/>
    <col min="1591" max="1591" width="11" style="189" customWidth="1"/>
    <col min="1592" max="1592" width="17.5703125" style="189" customWidth="1"/>
    <col min="1593" max="1593" width="11" style="189" customWidth="1"/>
    <col min="1594" max="1594" width="11.85546875" style="189" customWidth="1"/>
    <col min="1595" max="1792" width="11" style="189"/>
    <col min="1793" max="1793" width="13.7109375" style="189" customWidth="1"/>
    <col min="1794" max="1794" width="21" style="189" customWidth="1"/>
    <col min="1795" max="1795" width="81.5703125" style="189" customWidth="1"/>
    <col min="1796" max="1796" width="21" style="189" customWidth="1"/>
    <col min="1797" max="1797" width="19" style="189" customWidth="1"/>
    <col min="1798" max="1798" width="20.140625" style="189" customWidth="1"/>
    <col min="1799" max="1799" width="19.5703125" style="189" customWidth="1"/>
    <col min="1800" max="1800" width="21.140625" style="189" customWidth="1"/>
    <col min="1801" max="1802" width="0" style="189" hidden="1" customWidth="1"/>
    <col min="1803" max="1804" width="18.140625" style="189" customWidth="1"/>
    <col min="1805" max="1805" width="19.140625" style="189" customWidth="1"/>
    <col min="1806" max="1816" width="26" style="189" customWidth="1"/>
    <col min="1817" max="1822" width="22.140625" style="189" customWidth="1"/>
    <col min="1823" max="1823" width="14.7109375" style="189" customWidth="1"/>
    <col min="1824" max="1824" width="11.85546875" style="189" customWidth="1"/>
    <col min="1825" max="1825" width="15.7109375" style="189" customWidth="1"/>
    <col min="1826" max="1826" width="16.42578125" style="189" customWidth="1"/>
    <col min="1827" max="1827" width="14.7109375" style="189" customWidth="1"/>
    <col min="1828" max="1828" width="15.5703125" style="189" customWidth="1"/>
    <col min="1829" max="1829" width="13" style="189" customWidth="1"/>
    <col min="1830" max="1831" width="16" style="189" customWidth="1"/>
    <col min="1832" max="1832" width="11.85546875" style="189" customWidth="1"/>
    <col min="1833" max="1833" width="21.85546875" style="189" customWidth="1"/>
    <col min="1834" max="1834" width="15.7109375" style="189" customWidth="1"/>
    <col min="1835" max="1836" width="14" style="189" customWidth="1"/>
    <col min="1837" max="1838" width="15.5703125" style="189" customWidth="1"/>
    <col min="1839" max="1843" width="11" style="189" customWidth="1"/>
    <col min="1844" max="1844" width="10.42578125" style="189" customWidth="1"/>
    <col min="1845" max="1845" width="11" style="189" customWidth="1"/>
    <col min="1846" max="1846" width="15.140625" style="189" customWidth="1"/>
    <col min="1847" max="1847" width="11" style="189" customWidth="1"/>
    <col min="1848" max="1848" width="17.5703125" style="189" customWidth="1"/>
    <col min="1849" max="1849" width="11" style="189" customWidth="1"/>
    <col min="1850" max="1850" width="11.85546875" style="189" customWidth="1"/>
    <col min="1851" max="2048" width="11" style="189"/>
    <col min="2049" max="2049" width="13.7109375" style="189" customWidth="1"/>
    <col min="2050" max="2050" width="21" style="189" customWidth="1"/>
    <col min="2051" max="2051" width="81.5703125" style="189" customWidth="1"/>
    <col min="2052" max="2052" width="21" style="189" customWidth="1"/>
    <col min="2053" max="2053" width="19" style="189" customWidth="1"/>
    <col min="2054" max="2054" width="20.140625" style="189" customWidth="1"/>
    <col min="2055" max="2055" width="19.5703125" style="189" customWidth="1"/>
    <col min="2056" max="2056" width="21.140625" style="189" customWidth="1"/>
    <col min="2057" max="2058" width="0" style="189" hidden="1" customWidth="1"/>
    <col min="2059" max="2060" width="18.140625" style="189" customWidth="1"/>
    <col min="2061" max="2061" width="19.140625" style="189" customWidth="1"/>
    <col min="2062" max="2072" width="26" style="189" customWidth="1"/>
    <col min="2073" max="2078" width="22.140625" style="189" customWidth="1"/>
    <col min="2079" max="2079" width="14.7109375" style="189" customWidth="1"/>
    <col min="2080" max="2080" width="11.85546875" style="189" customWidth="1"/>
    <col min="2081" max="2081" width="15.7109375" style="189" customWidth="1"/>
    <col min="2082" max="2082" width="16.42578125" style="189" customWidth="1"/>
    <col min="2083" max="2083" width="14.7109375" style="189" customWidth="1"/>
    <col min="2084" max="2084" width="15.5703125" style="189" customWidth="1"/>
    <col min="2085" max="2085" width="13" style="189" customWidth="1"/>
    <col min="2086" max="2087" width="16" style="189" customWidth="1"/>
    <col min="2088" max="2088" width="11.85546875" style="189" customWidth="1"/>
    <col min="2089" max="2089" width="21.85546875" style="189" customWidth="1"/>
    <col min="2090" max="2090" width="15.7109375" style="189" customWidth="1"/>
    <col min="2091" max="2092" width="14" style="189" customWidth="1"/>
    <col min="2093" max="2094" width="15.5703125" style="189" customWidth="1"/>
    <col min="2095" max="2099" width="11" style="189" customWidth="1"/>
    <col min="2100" max="2100" width="10.42578125" style="189" customWidth="1"/>
    <col min="2101" max="2101" width="11" style="189" customWidth="1"/>
    <col min="2102" max="2102" width="15.140625" style="189" customWidth="1"/>
    <col min="2103" max="2103" width="11" style="189" customWidth="1"/>
    <col min="2104" max="2104" width="17.5703125" style="189" customWidth="1"/>
    <col min="2105" max="2105" width="11" style="189" customWidth="1"/>
    <col min="2106" max="2106" width="11.85546875" style="189" customWidth="1"/>
    <col min="2107" max="2304" width="11" style="189"/>
    <col min="2305" max="2305" width="13.7109375" style="189" customWidth="1"/>
    <col min="2306" max="2306" width="21" style="189" customWidth="1"/>
    <col min="2307" max="2307" width="81.5703125" style="189" customWidth="1"/>
    <col min="2308" max="2308" width="21" style="189" customWidth="1"/>
    <col min="2309" max="2309" width="19" style="189" customWidth="1"/>
    <col min="2310" max="2310" width="20.140625" style="189" customWidth="1"/>
    <col min="2311" max="2311" width="19.5703125" style="189" customWidth="1"/>
    <col min="2312" max="2312" width="21.140625" style="189" customWidth="1"/>
    <col min="2313" max="2314" width="0" style="189" hidden="1" customWidth="1"/>
    <col min="2315" max="2316" width="18.140625" style="189" customWidth="1"/>
    <col min="2317" max="2317" width="19.140625" style="189" customWidth="1"/>
    <col min="2318" max="2328" width="26" style="189" customWidth="1"/>
    <col min="2329" max="2334" width="22.140625" style="189" customWidth="1"/>
    <col min="2335" max="2335" width="14.7109375" style="189" customWidth="1"/>
    <col min="2336" max="2336" width="11.85546875" style="189" customWidth="1"/>
    <col min="2337" max="2337" width="15.7109375" style="189" customWidth="1"/>
    <col min="2338" max="2338" width="16.42578125" style="189" customWidth="1"/>
    <col min="2339" max="2339" width="14.7109375" style="189" customWidth="1"/>
    <col min="2340" max="2340" width="15.5703125" style="189" customWidth="1"/>
    <col min="2341" max="2341" width="13" style="189" customWidth="1"/>
    <col min="2342" max="2343" width="16" style="189" customWidth="1"/>
    <col min="2344" max="2344" width="11.85546875" style="189" customWidth="1"/>
    <col min="2345" max="2345" width="21.85546875" style="189" customWidth="1"/>
    <col min="2346" max="2346" width="15.7109375" style="189" customWidth="1"/>
    <col min="2347" max="2348" width="14" style="189" customWidth="1"/>
    <col min="2349" max="2350" width="15.5703125" style="189" customWidth="1"/>
    <col min="2351" max="2355" width="11" style="189" customWidth="1"/>
    <col min="2356" max="2356" width="10.42578125" style="189" customWidth="1"/>
    <col min="2357" max="2357" width="11" style="189" customWidth="1"/>
    <col min="2358" max="2358" width="15.140625" style="189" customWidth="1"/>
    <col min="2359" max="2359" width="11" style="189" customWidth="1"/>
    <col min="2360" max="2360" width="17.5703125" style="189" customWidth="1"/>
    <col min="2361" max="2361" width="11" style="189" customWidth="1"/>
    <col min="2362" max="2362" width="11.85546875" style="189" customWidth="1"/>
    <col min="2363" max="2560" width="11" style="189"/>
    <col min="2561" max="2561" width="13.7109375" style="189" customWidth="1"/>
    <col min="2562" max="2562" width="21" style="189" customWidth="1"/>
    <col min="2563" max="2563" width="81.5703125" style="189" customWidth="1"/>
    <col min="2564" max="2564" width="21" style="189" customWidth="1"/>
    <col min="2565" max="2565" width="19" style="189" customWidth="1"/>
    <col min="2566" max="2566" width="20.140625" style="189" customWidth="1"/>
    <col min="2567" max="2567" width="19.5703125" style="189" customWidth="1"/>
    <col min="2568" max="2568" width="21.140625" style="189" customWidth="1"/>
    <col min="2569" max="2570" width="0" style="189" hidden="1" customWidth="1"/>
    <col min="2571" max="2572" width="18.140625" style="189" customWidth="1"/>
    <col min="2573" max="2573" width="19.140625" style="189" customWidth="1"/>
    <col min="2574" max="2584" width="26" style="189" customWidth="1"/>
    <col min="2585" max="2590" width="22.140625" style="189" customWidth="1"/>
    <col min="2591" max="2591" width="14.7109375" style="189" customWidth="1"/>
    <col min="2592" max="2592" width="11.85546875" style="189" customWidth="1"/>
    <col min="2593" max="2593" width="15.7109375" style="189" customWidth="1"/>
    <col min="2594" max="2594" width="16.42578125" style="189" customWidth="1"/>
    <col min="2595" max="2595" width="14.7109375" style="189" customWidth="1"/>
    <col min="2596" max="2596" width="15.5703125" style="189" customWidth="1"/>
    <col min="2597" max="2597" width="13" style="189" customWidth="1"/>
    <col min="2598" max="2599" width="16" style="189" customWidth="1"/>
    <col min="2600" max="2600" width="11.85546875" style="189" customWidth="1"/>
    <col min="2601" max="2601" width="21.85546875" style="189" customWidth="1"/>
    <col min="2602" max="2602" width="15.7109375" style="189" customWidth="1"/>
    <col min="2603" max="2604" width="14" style="189" customWidth="1"/>
    <col min="2605" max="2606" width="15.5703125" style="189" customWidth="1"/>
    <col min="2607" max="2611" width="11" style="189" customWidth="1"/>
    <col min="2612" max="2612" width="10.42578125" style="189" customWidth="1"/>
    <col min="2613" max="2613" width="11" style="189" customWidth="1"/>
    <col min="2614" max="2614" width="15.140625" style="189" customWidth="1"/>
    <col min="2615" max="2615" width="11" style="189" customWidth="1"/>
    <col min="2616" max="2616" width="17.5703125" style="189" customWidth="1"/>
    <col min="2617" max="2617" width="11" style="189" customWidth="1"/>
    <col min="2618" max="2618" width="11.85546875" style="189" customWidth="1"/>
    <col min="2619" max="2816" width="11" style="189"/>
    <col min="2817" max="2817" width="13.7109375" style="189" customWidth="1"/>
    <col min="2818" max="2818" width="21" style="189" customWidth="1"/>
    <col min="2819" max="2819" width="81.5703125" style="189" customWidth="1"/>
    <col min="2820" max="2820" width="21" style="189" customWidth="1"/>
    <col min="2821" max="2821" width="19" style="189" customWidth="1"/>
    <col min="2822" max="2822" width="20.140625" style="189" customWidth="1"/>
    <col min="2823" max="2823" width="19.5703125" style="189" customWidth="1"/>
    <col min="2824" max="2824" width="21.140625" style="189" customWidth="1"/>
    <col min="2825" max="2826" width="0" style="189" hidden="1" customWidth="1"/>
    <col min="2827" max="2828" width="18.140625" style="189" customWidth="1"/>
    <col min="2829" max="2829" width="19.140625" style="189" customWidth="1"/>
    <col min="2830" max="2840" width="26" style="189" customWidth="1"/>
    <col min="2841" max="2846" width="22.140625" style="189" customWidth="1"/>
    <col min="2847" max="2847" width="14.7109375" style="189" customWidth="1"/>
    <col min="2848" max="2848" width="11.85546875" style="189" customWidth="1"/>
    <col min="2849" max="2849" width="15.7109375" style="189" customWidth="1"/>
    <col min="2850" max="2850" width="16.42578125" style="189" customWidth="1"/>
    <col min="2851" max="2851" width="14.7109375" style="189" customWidth="1"/>
    <col min="2852" max="2852" width="15.5703125" style="189" customWidth="1"/>
    <col min="2853" max="2853" width="13" style="189" customWidth="1"/>
    <col min="2854" max="2855" width="16" style="189" customWidth="1"/>
    <col min="2856" max="2856" width="11.85546875" style="189" customWidth="1"/>
    <col min="2857" max="2857" width="21.85546875" style="189" customWidth="1"/>
    <col min="2858" max="2858" width="15.7109375" style="189" customWidth="1"/>
    <col min="2859" max="2860" width="14" style="189" customWidth="1"/>
    <col min="2861" max="2862" width="15.5703125" style="189" customWidth="1"/>
    <col min="2863" max="2867" width="11" style="189" customWidth="1"/>
    <col min="2868" max="2868" width="10.42578125" style="189" customWidth="1"/>
    <col min="2869" max="2869" width="11" style="189" customWidth="1"/>
    <col min="2870" max="2870" width="15.140625" style="189" customWidth="1"/>
    <col min="2871" max="2871" width="11" style="189" customWidth="1"/>
    <col min="2872" max="2872" width="17.5703125" style="189" customWidth="1"/>
    <col min="2873" max="2873" width="11" style="189" customWidth="1"/>
    <col min="2874" max="2874" width="11.85546875" style="189" customWidth="1"/>
    <col min="2875" max="3072" width="11" style="189"/>
    <col min="3073" max="3073" width="13.7109375" style="189" customWidth="1"/>
    <col min="3074" max="3074" width="21" style="189" customWidth="1"/>
    <col min="3075" max="3075" width="81.5703125" style="189" customWidth="1"/>
    <col min="3076" max="3076" width="21" style="189" customWidth="1"/>
    <col min="3077" max="3077" width="19" style="189" customWidth="1"/>
    <col min="3078" max="3078" width="20.140625" style="189" customWidth="1"/>
    <col min="3079" max="3079" width="19.5703125" style="189" customWidth="1"/>
    <col min="3080" max="3080" width="21.140625" style="189" customWidth="1"/>
    <col min="3081" max="3082" width="0" style="189" hidden="1" customWidth="1"/>
    <col min="3083" max="3084" width="18.140625" style="189" customWidth="1"/>
    <col min="3085" max="3085" width="19.140625" style="189" customWidth="1"/>
    <col min="3086" max="3096" width="26" style="189" customWidth="1"/>
    <col min="3097" max="3102" width="22.140625" style="189" customWidth="1"/>
    <col min="3103" max="3103" width="14.7109375" style="189" customWidth="1"/>
    <col min="3104" max="3104" width="11.85546875" style="189" customWidth="1"/>
    <col min="3105" max="3105" width="15.7109375" style="189" customWidth="1"/>
    <col min="3106" max="3106" width="16.42578125" style="189" customWidth="1"/>
    <col min="3107" max="3107" width="14.7109375" style="189" customWidth="1"/>
    <col min="3108" max="3108" width="15.5703125" style="189" customWidth="1"/>
    <col min="3109" max="3109" width="13" style="189" customWidth="1"/>
    <col min="3110" max="3111" width="16" style="189" customWidth="1"/>
    <col min="3112" max="3112" width="11.85546875" style="189" customWidth="1"/>
    <col min="3113" max="3113" width="21.85546875" style="189" customWidth="1"/>
    <col min="3114" max="3114" width="15.7109375" style="189" customWidth="1"/>
    <col min="3115" max="3116" width="14" style="189" customWidth="1"/>
    <col min="3117" max="3118" width="15.5703125" style="189" customWidth="1"/>
    <col min="3119" max="3123" width="11" style="189" customWidth="1"/>
    <col min="3124" max="3124" width="10.42578125" style="189" customWidth="1"/>
    <col min="3125" max="3125" width="11" style="189" customWidth="1"/>
    <col min="3126" max="3126" width="15.140625" style="189" customWidth="1"/>
    <col min="3127" max="3127" width="11" style="189" customWidth="1"/>
    <col min="3128" max="3128" width="17.5703125" style="189" customWidth="1"/>
    <col min="3129" max="3129" width="11" style="189" customWidth="1"/>
    <col min="3130" max="3130" width="11.85546875" style="189" customWidth="1"/>
    <col min="3131" max="3328" width="11" style="189"/>
    <col min="3329" max="3329" width="13.7109375" style="189" customWidth="1"/>
    <col min="3330" max="3330" width="21" style="189" customWidth="1"/>
    <col min="3331" max="3331" width="81.5703125" style="189" customWidth="1"/>
    <col min="3332" max="3332" width="21" style="189" customWidth="1"/>
    <col min="3333" max="3333" width="19" style="189" customWidth="1"/>
    <col min="3334" max="3334" width="20.140625" style="189" customWidth="1"/>
    <col min="3335" max="3335" width="19.5703125" style="189" customWidth="1"/>
    <col min="3336" max="3336" width="21.140625" style="189" customWidth="1"/>
    <col min="3337" max="3338" width="0" style="189" hidden="1" customWidth="1"/>
    <col min="3339" max="3340" width="18.140625" style="189" customWidth="1"/>
    <col min="3341" max="3341" width="19.140625" style="189" customWidth="1"/>
    <col min="3342" max="3352" width="26" style="189" customWidth="1"/>
    <col min="3353" max="3358" width="22.140625" style="189" customWidth="1"/>
    <col min="3359" max="3359" width="14.7109375" style="189" customWidth="1"/>
    <col min="3360" max="3360" width="11.85546875" style="189" customWidth="1"/>
    <col min="3361" max="3361" width="15.7109375" style="189" customWidth="1"/>
    <col min="3362" max="3362" width="16.42578125" style="189" customWidth="1"/>
    <col min="3363" max="3363" width="14.7109375" style="189" customWidth="1"/>
    <col min="3364" max="3364" width="15.5703125" style="189" customWidth="1"/>
    <col min="3365" max="3365" width="13" style="189" customWidth="1"/>
    <col min="3366" max="3367" width="16" style="189" customWidth="1"/>
    <col min="3368" max="3368" width="11.85546875" style="189" customWidth="1"/>
    <col min="3369" max="3369" width="21.85546875" style="189" customWidth="1"/>
    <col min="3370" max="3370" width="15.7109375" style="189" customWidth="1"/>
    <col min="3371" max="3372" width="14" style="189" customWidth="1"/>
    <col min="3373" max="3374" width="15.5703125" style="189" customWidth="1"/>
    <col min="3375" max="3379" width="11" style="189" customWidth="1"/>
    <col min="3380" max="3380" width="10.42578125" style="189" customWidth="1"/>
    <col min="3381" max="3381" width="11" style="189" customWidth="1"/>
    <col min="3382" max="3382" width="15.140625" style="189" customWidth="1"/>
    <col min="3383" max="3383" width="11" style="189" customWidth="1"/>
    <col min="3384" max="3384" width="17.5703125" style="189" customWidth="1"/>
    <col min="3385" max="3385" width="11" style="189" customWidth="1"/>
    <col min="3386" max="3386" width="11.85546875" style="189" customWidth="1"/>
    <col min="3387" max="3584" width="11" style="189"/>
    <col min="3585" max="3585" width="13.7109375" style="189" customWidth="1"/>
    <col min="3586" max="3586" width="21" style="189" customWidth="1"/>
    <col min="3587" max="3587" width="81.5703125" style="189" customWidth="1"/>
    <col min="3588" max="3588" width="21" style="189" customWidth="1"/>
    <col min="3589" max="3589" width="19" style="189" customWidth="1"/>
    <col min="3590" max="3590" width="20.140625" style="189" customWidth="1"/>
    <col min="3591" max="3591" width="19.5703125" style="189" customWidth="1"/>
    <col min="3592" max="3592" width="21.140625" style="189" customWidth="1"/>
    <col min="3593" max="3594" width="0" style="189" hidden="1" customWidth="1"/>
    <col min="3595" max="3596" width="18.140625" style="189" customWidth="1"/>
    <col min="3597" max="3597" width="19.140625" style="189" customWidth="1"/>
    <col min="3598" max="3608" width="26" style="189" customWidth="1"/>
    <col min="3609" max="3614" width="22.140625" style="189" customWidth="1"/>
    <col min="3615" max="3615" width="14.7109375" style="189" customWidth="1"/>
    <col min="3616" max="3616" width="11.85546875" style="189" customWidth="1"/>
    <col min="3617" max="3617" width="15.7109375" style="189" customWidth="1"/>
    <col min="3618" max="3618" width="16.42578125" style="189" customWidth="1"/>
    <col min="3619" max="3619" width="14.7109375" style="189" customWidth="1"/>
    <col min="3620" max="3620" width="15.5703125" style="189" customWidth="1"/>
    <col min="3621" max="3621" width="13" style="189" customWidth="1"/>
    <col min="3622" max="3623" width="16" style="189" customWidth="1"/>
    <col min="3624" max="3624" width="11.85546875" style="189" customWidth="1"/>
    <col min="3625" max="3625" width="21.85546875" style="189" customWidth="1"/>
    <col min="3626" max="3626" width="15.7109375" style="189" customWidth="1"/>
    <col min="3627" max="3628" width="14" style="189" customWidth="1"/>
    <col min="3629" max="3630" width="15.5703125" style="189" customWidth="1"/>
    <col min="3631" max="3635" width="11" style="189" customWidth="1"/>
    <col min="3636" max="3636" width="10.42578125" style="189" customWidth="1"/>
    <col min="3637" max="3637" width="11" style="189" customWidth="1"/>
    <col min="3638" max="3638" width="15.140625" style="189" customWidth="1"/>
    <col min="3639" max="3639" width="11" style="189" customWidth="1"/>
    <col min="3640" max="3640" width="17.5703125" style="189" customWidth="1"/>
    <col min="3641" max="3641" width="11" style="189" customWidth="1"/>
    <col min="3642" max="3642" width="11.85546875" style="189" customWidth="1"/>
    <col min="3643" max="3840" width="11" style="189"/>
    <col min="3841" max="3841" width="13.7109375" style="189" customWidth="1"/>
    <col min="3842" max="3842" width="21" style="189" customWidth="1"/>
    <col min="3843" max="3843" width="81.5703125" style="189" customWidth="1"/>
    <col min="3844" max="3844" width="21" style="189" customWidth="1"/>
    <col min="3845" max="3845" width="19" style="189" customWidth="1"/>
    <col min="3846" max="3846" width="20.140625" style="189" customWidth="1"/>
    <col min="3847" max="3847" width="19.5703125" style="189" customWidth="1"/>
    <col min="3848" max="3848" width="21.140625" style="189" customWidth="1"/>
    <col min="3849" max="3850" width="0" style="189" hidden="1" customWidth="1"/>
    <col min="3851" max="3852" width="18.140625" style="189" customWidth="1"/>
    <col min="3853" max="3853" width="19.140625" style="189" customWidth="1"/>
    <col min="3854" max="3864" width="26" style="189" customWidth="1"/>
    <col min="3865" max="3870" width="22.140625" style="189" customWidth="1"/>
    <col min="3871" max="3871" width="14.7109375" style="189" customWidth="1"/>
    <col min="3872" max="3872" width="11.85546875" style="189" customWidth="1"/>
    <col min="3873" max="3873" width="15.7109375" style="189" customWidth="1"/>
    <col min="3874" max="3874" width="16.42578125" style="189" customWidth="1"/>
    <col min="3875" max="3875" width="14.7109375" style="189" customWidth="1"/>
    <col min="3876" max="3876" width="15.5703125" style="189" customWidth="1"/>
    <col min="3877" max="3877" width="13" style="189" customWidth="1"/>
    <col min="3878" max="3879" width="16" style="189" customWidth="1"/>
    <col min="3880" max="3880" width="11.85546875" style="189" customWidth="1"/>
    <col min="3881" max="3881" width="21.85546875" style="189" customWidth="1"/>
    <col min="3882" max="3882" width="15.7109375" style="189" customWidth="1"/>
    <col min="3883" max="3884" width="14" style="189" customWidth="1"/>
    <col min="3885" max="3886" width="15.5703125" style="189" customWidth="1"/>
    <col min="3887" max="3891" width="11" style="189" customWidth="1"/>
    <col min="3892" max="3892" width="10.42578125" style="189" customWidth="1"/>
    <col min="3893" max="3893" width="11" style="189" customWidth="1"/>
    <col min="3894" max="3894" width="15.140625" style="189" customWidth="1"/>
    <col min="3895" max="3895" width="11" style="189" customWidth="1"/>
    <col min="3896" max="3896" width="17.5703125" style="189" customWidth="1"/>
    <col min="3897" max="3897" width="11" style="189" customWidth="1"/>
    <col min="3898" max="3898" width="11.85546875" style="189" customWidth="1"/>
    <col min="3899" max="4096" width="11" style="189"/>
    <col min="4097" max="4097" width="13.7109375" style="189" customWidth="1"/>
    <col min="4098" max="4098" width="21" style="189" customWidth="1"/>
    <col min="4099" max="4099" width="81.5703125" style="189" customWidth="1"/>
    <col min="4100" max="4100" width="21" style="189" customWidth="1"/>
    <col min="4101" max="4101" width="19" style="189" customWidth="1"/>
    <col min="4102" max="4102" width="20.140625" style="189" customWidth="1"/>
    <col min="4103" max="4103" width="19.5703125" style="189" customWidth="1"/>
    <col min="4104" max="4104" width="21.140625" style="189" customWidth="1"/>
    <col min="4105" max="4106" width="0" style="189" hidden="1" customWidth="1"/>
    <col min="4107" max="4108" width="18.140625" style="189" customWidth="1"/>
    <col min="4109" max="4109" width="19.140625" style="189" customWidth="1"/>
    <col min="4110" max="4120" width="26" style="189" customWidth="1"/>
    <col min="4121" max="4126" width="22.140625" style="189" customWidth="1"/>
    <col min="4127" max="4127" width="14.7109375" style="189" customWidth="1"/>
    <col min="4128" max="4128" width="11.85546875" style="189" customWidth="1"/>
    <col min="4129" max="4129" width="15.7109375" style="189" customWidth="1"/>
    <col min="4130" max="4130" width="16.42578125" style="189" customWidth="1"/>
    <col min="4131" max="4131" width="14.7109375" style="189" customWidth="1"/>
    <col min="4132" max="4132" width="15.5703125" style="189" customWidth="1"/>
    <col min="4133" max="4133" width="13" style="189" customWidth="1"/>
    <col min="4134" max="4135" width="16" style="189" customWidth="1"/>
    <col min="4136" max="4136" width="11.85546875" style="189" customWidth="1"/>
    <col min="4137" max="4137" width="21.85546875" style="189" customWidth="1"/>
    <col min="4138" max="4138" width="15.7109375" style="189" customWidth="1"/>
    <col min="4139" max="4140" width="14" style="189" customWidth="1"/>
    <col min="4141" max="4142" width="15.5703125" style="189" customWidth="1"/>
    <col min="4143" max="4147" width="11" style="189" customWidth="1"/>
    <col min="4148" max="4148" width="10.42578125" style="189" customWidth="1"/>
    <col min="4149" max="4149" width="11" style="189" customWidth="1"/>
    <col min="4150" max="4150" width="15.140625" style="189" customWidth="1"/>
    <col min="4151" max="4151" width="11" style="189" customWidth="1"/>
    <col min="4152" max="4152" width="17.5703125" style="189" customWidth="1"/>
    <col min="4153" max="4153" width="11" style="189" customWidth="1"/>
    <col min="4154" max="4154" width="11.85546875" style="189" customWidth="1"/>
    <col min="4155" max="4352" width="11" style="189"/>
    <col min="4353" max="4353" width="13.7109375" style="189" customWidth="1"/>
    <col min="4354" max="4354" width="21" style="189" customWidth="1"/>
    <col min="4355" max="4355" width="81.5703125" style="189" customWidth="1"/>
    <col min="4356" max="4356" width="21" style="189" customWidth="1"/>
    <col min="4357" max="4357" width="19" style="189" customWidth="1"/>
    <col min="4358" max="4358" width="20.140625" style="189" customWidth="1"/>
    <col min="4359" max="4359" width="19.5703125" style="189" customWidth="1"/>
    <col min="4360" max="4360" width="21.140625" style="189" customWidth="1"/>
    <col min="4361" max="4362" width="0" style="189" hidden="1" customWidth="1"/>
    <col min="4363" max="4364" width="18.140625" style="189" customWidth="1"/>
    <col min="4365" max="4365" width="19.140625" style="189" customWidth="1"/>
    <col min="4366" max="4376" width="26" style="189" customWidth="1"/>
    <col min="4377" max="4382" width="22.140625" style="189" customWidth="1"/>
    <col min="4383" max="4383" width="14.7109375" style="189" customWidth="1"/>
    <col min="4384" max="4384" width="11.85546875" style="189" customWidth="1"/>
    <col min="4385" max="4385" width="15.7109375" style="189" customWidth="1"/>
    <col min="4386" max="4386" width="16.42578125" style="189" customWidth="1"/>
    <col min="4387" max="4387" width="14.7109375" style="189" customWidth="1"/>
    <col min="4388" max="4388" width="15.5703125" style="189" customWidth="1"/>
    <col min="4389" max="4389" width="13" style="189" customWidth="1"/>
    <col min="4390" max="4391" width="16" style="189" customWidth="1"/>
    <col min="4392" max="4392" width="11.85546875" style="189" customWidth="1"/>
    <col min="4393" max="4393" width="21.85546875" style="189" customWidth="1"/>
    <col min="4394" max="4394" width="15.7109375" style="189" customWidth="1"/>
    <col min="4395" max="4396" width="14" style="189" customWidth="1"/>
    <col min="4397" max="4398" width="15.5703125" style="189" customWidth="1"/>
    <col min="4399" max="4403" width="11" style="189" customWidth="1"/>
    <col min="4404" max="4404" width="10.42578125" style="189" customWidth="1"/>
    <col min="4405" max="4405" width="11" style="189" customWidth="1"/>
    <col min="4406" max="4406" width="15.140625" style="189" customWidth="1"/>
    <col min="4407" max="4407" width="11" style="189" customWidth="1"/>
    <col min="4408" max="4408" width="17.5703125" style="189" customWidth="1"/>
    <col min="4409" max="4409" width="11" style="189" customWidth="1"/>
    <col min="4410" max="4410" width="11.85546875" style="189" customWidth="1"/>
    <col min="4411" max="4608" width="11" style="189"/>
    <col min="4609" max="4609" width="13.7109375" style="189" customWidth="1"/>
    <col min="4610" max="4610" width="21" style="189" customWidth="1"/>
    <col min="4611" max="4611" width="81.5703125" style="189" customWidth="1"/>
    <col min="4612" max="4612" width="21" style="189" customWidth="1"/>
    <col min="4613" max="4613" width="19" style="189" customWidth="1"/>
    <col min="4614" max="4614" width="20.140625" style="189" customWidth="1"/>
    <col min="4615" max="4615" width="19.5703125" style="189" customWidth="1"/>
    <col min="4616" max="4616" width="21.140625" style="189" customWidth="1"/>
    <col min="4617" max="4618" width="0" style="189" hidden="1" customWidth="1"/>
    <col min="4619" max="4620" width="18.140625" style="189" customWidth="1"/>
    <col min="4621" max="4621" width="19.140625" style="189" customWidth="1"/>
    <col min="4622" max="4632" width="26" style="189" customWidth="1"/>
    <col min="4633" max="4638" width="22.140625" style="189" customWidth="1"/>
    <col min="4639" max="4639" width="14.7109375" style="189" customWidth="1"/>
    <col min="4640" max="4640" width="11.85546875" style="189" customWidth="1"/>
    <col min="4641" max="4641" width="15.7109375" style="189" customWidth="1"/>
    <col min="4642" max="4642" width="16.42578125" style="189" customWidth="1"/>
    <col min="4643" max="4643" width="14.7109375" style="189" customWidth="1"/>
    <col min="4644" max="4644" width="15.5703125" style="189" customWidth="1"/>
    <col min="4645" max="4645" width="13" style="189" customWidth="1"/>
    <col min="4646" max="4647" width="16" style="189" customWidth="1"/>
    <col min="4648" max="4648" width="11.85546875" style="189" customWidth="1"/>
    <col min="4649" max="4649" width="21.85546875" style="189" customWidth="1"/>
    <col min="4650" max="4650" width="15.7109375" style="189" customWidth="1"/>
    <col min="4651" max="4652" width="14" style="189" customWidth="1"/>
    <col min="4653" max="4654" width="15.5703125" style="189" customWidth="1"/>
    <col min="4655" max="4659" width="11" style="189" customWidth="1"/>
    <col min="4660" max="4660" width="10.42578125" style="189" customWidth="1"/>
    <col min="4661" max="4661" width="11" style="189" customWidth="1"/>
    <col min="4662" max="4662" width="15.140625" style="189" customWidth="1"/>
    <col min="4663" max="4663" width="11" style="189" customWidth="1"/>
    <col min="4664" max="4664" width="17.5703125" style="189" customWidth="1"/>
    <col min="4665" max="4665" width="11" style="189" customWidth="1"/>
    <col min="4666" max="4666" width="11.85546875" style="189" customWidth="1"/>
    <col min="4667" max="4864" width="11" style="189"/>
    <col min="4865" max="4865" width="13.7109375" style="189" customWidth="1"/>
    <col min="4866" max="4866" width="21" style="189" customWidth="1"/>
    <col min="4867" max="4867" width="81.5703125" style="189" customWidth="1"/>
    <col min="4868" max="4868" width="21" style="189" customWidth="1"/>
    <col min="4869" max="4869" width="19" style="189" customWidth="1"/>
    <col min="4870" max="4870" width="20.140625" style="189" customWidth="1"/>
    <col min="4871" max="4871" width="19.5703125" style="189" customWidth="1"/>
    <col min="4872" max="4872" width="21.140625" style="189" customWidth="1"/>
    <col min="4873" max="4874" width="0" style="189" hidden="1" customWidth="1"/>
    <col min="4875" max="4876" width="18.140625" style="189" customWidth="1"/>
    <col min="4877" max="4877" width="19.140625" style="189" customWidth="1"/>
    <col min="4878" max="4888" width="26" style="189" customWidth="1"/>
    <col min="4889" max="4894" width="22.140625" style="189" customWidth="1"/>
    <col min="4895" max="4895" width="14.7109375" style="189" customWidth="1"/>
    <col min="4896" max="4896" width="11.85546875" style="189" customWidth="1"/>
    <col min="4897" max="4897" width="15.7109375" style="189" customWidth="1"/>
    <col min="4898" max="4898" width="16.42578125" style="189" customWidth="1"/>
    <col min="4899" max="4899" width="14.7109375" style="189" customWidth="1"/>
    <col min="4900" max="4900" width="15.5703125" style="189" customWidth="1"/>
    <col min="4901" max="4901" width="13" style="189" customWidth="1"/>
    <col min="4902" max="4903" width="16" style="189" customWidth="1"/>
    <col min="4904" max="4904" width="11.85546875" style="189" customWidth="1"/>
    <col min="4905" max="4905" width="21.85546875" style="189" customWidth="1"/>
    <col min="4906" max="4906" width="15.7109375" style="189" customWidth="1"/>
    <col min="4907" max="4908" width="14" style="189" customWidth="1"/>
    <col min="4909" max="4910" width="15.5703125" style="189" customWidth="1"/>
    <col min="4911" max="4915" width="11" style="189" customWidth="1"/>
    <col min="4916" max="4916" width="10.42578125" style="189" customWidth="1"/>
    <col min="4917" max="4917" width="11" style="189" customWidth="1"/>
    <col min="4918" max="4918" width="15.140625" style="189" customWidth="1"/>
    <col min="4919" max="4919" width="11" style="189" customWidth="1"/>
    <col min="4920" max="4920" width="17.5703125" style="189" customWidth="1"/>
    <col min="4921" max="4921" width="11" style="189" customWidth="1"/>
    <col min="4922" max="4922" width="11.85546875" style="189" customWidth="1"/>
    <col min="4923" max="5120" width="11" style="189"/>
    <col min="5121" max="5121" width="13.7109375" style="189" customWidth="1"/>
    <col min="5122" max="5122" width="21" style="189" customWidth="1"/>
    <col min="5123" max="5123" width="81.5703125" style="189" customWidth="1"/>
    <col min="5124" max="5124" width="21" style="189" customWidth="1"/>
    <col min="5125" max="5125" width="19" style="189" customWidth="1"/>
    <col min="5126" max="5126" width="20.140625" style="189" customWidth="1"/>
    <col min="5127" max="5127" width="19.5703125" style="189" customWidth="1"/>
    <col min="5128" max="5128" width="21.140625" style="189" customWidth="1"/>
    <col min="5129" max="5130" width="0" style="189" hidden="1" customWidth="1"/>
    <col min="5131" max="5132" width="18.140625" style="189" customWidth="1"/>
    <col min="5133" max="5133" width="19.140625" style="189" customWidth="1"/>
    <col min="5134" max="5144" width="26" style="189" customWidth="1"/>
    <col min="5145" max="5150" width="22.140625" style="189" customWidth="1"/>
    <col min="5151" max="5151" width="14.7109375" style="189" customWidth="1"/>
    <col min="5152" max="5152" width="11.85546875" style="189" customWidth="1"/>
    <col min="5153" max="5153" width="15.7109375" style="189" customWidth="1"/>
    <col min="5154" max="5154" width="16.42578125" style="189" customWidth="1"/>
    <col min="5155" max="5155" width="14.7109375" style="189" customWidth="1"/>
    <col min="5156" max="5156" width="15.5703125" style="189" customWidth="1"/>
    <col min="5157" max="5157" width="13" style="189" customWidth="1"/>
    <col min="5158" max="5159" width="16" style="189" customWidth="1"/>
    <col min="5160" max="5160" width="11.85546875" style="189" customWidth="1"/>
    <col min="5161" max="5161" width="21.85546875" style="189" customWidth="1"/>
    <col min="5162" max="5162" width="15.7109375" style="189" customWidth="1"/>
    <col min="5163" max="5164" width="14" style="189" customWidth="1"/>
    <col min="5165" max="5166" width="15.5703125" style="189" customWidth="1"/>
    <col min="5167" max="5171" width="11" style="189" customWidth="1"/>
    <col min="5172" max="5172" width="10.42578125" style="189" customWidth="1"/>
    <col min="5173" max="5173" width="11" style="189" customWidth="1"/>
    <col min="5174" max="5174" width="15.140625" style="189" customWidth="1"/>
    <col min="5175" max="5175" width="11" style="189" customWidth="1"/>
    <col min="5176" max="5176" width="17.5703125" style="189" customWidth="1"/>
    <col min="5177" max="5177" width="11" style="189" customWidth="1"/>
    <col min="5178" max="5178" width="11.85546875" style="189" customWidth="1"/>
    <col min="5179" max="5376" width="11" style="189"/>
    <col min="5377" max="5377" width="13.7109375" style="189" customWidth="1"/>
    <col min="5378" max="5378" width="21" style="189" customWidth="1"/>
    <col min="5379" max="5379" width="81.5703125" style="189" customWidth="1"/>
    <col min="5380" max="5380" width="21" style="189" customWidth="1"/>
    <col min="5381" max="5381" width="19" style="189" customWidth="1"/>
    <col min="5382" max="5382" width="20.140625" style="189" customWidth="1"/>
    <col min="5383" max="5383" width="19.5703125" style="189" customWidth="1"/>
    <col min="5384" max="5384" width="21.140625" style="189" customWidth="1"/>
    <col min="5385" max="5386" width="0" style="189" hidden="1" customWidth="1"/>
    <col min="5387" max="5388" width="18.140625" style="189" customWidth="1"/>
    <col min="5389" max="5389" width="19.140625" style="189" customWidth="1"/>
    <col min="5390" max="5400" width="26" style="189" customWidth="1"/>
    <col min="5401" max="5406" width="22.140625" style="189" customWidth="1"/>
    <col min="5407" max="5407" width="14.7109375" style="189" customWidth="1"/>
    <col min="5408" max="5408" width="11.85546875" style="189" customWidth="1"/>
    <col min="5409" max="5409" width="15.7109375" style="189" customWidth="1"/>
    <col min="5410" max="5410" width="16.42578125" style="189" customWidth="1"/>
    <col min="5411" max="5411" width="14.7109375" style="189" customWidth="1"/>
    <col min="5412" max="5412" width="15.5703125" style="189" customWidth="1"/>
    <col min="5413" max="5413" width="13" style="189" customWidth="1"/>
    <col min="5414" max="5415" width="16" style="189" customWidth="1"/>
    <col min="5416" max="5416" width="11.85546875" style="189" customWidth="1"/>
    <col min="5417" max="5417" width="21.85546875" style="189" customWidth="1"/>
    <col min="5418" max="5418" width="15.7109375" style="189" customWidth="1"/>
    <col min="5419" max="5420" width="14" style="189" customWidth="1"/>
    <col min="5421" max="5422" width="15.5703125" style="189" customWidth="1"/>
    <col min="5423" max="5427" width="11" style="189" customWidth="1"/>
    <col min="5428" max="5428" width="10.42578125" style="189" customWidth="1"/>
    <col min="5429" max="5429" width="11" style="189" customWidth="1"/>
    <col min="5430" max="5430" width="15.140625" style="189" customWidth="1"/>
    <col min="5431" max="5431" width="11" style="189" customWidth="1"/>
    <col min="5432" max="5432" width="17.5703125" style="189" customWidth="1"/>
    <col min="5433" max="5433" width="11" style="189" customWidth="1"/>
    <col min="5434" max="5434" width="11.85546875" style="189" customWidth="1"/>
    <col min="5435" max="5632" width="11" style="189"/>
    <col min="5633" max="5633" width="13.7109375" style="189" customWidth="1"/>
    <col min="5634" max="5634" width="21" style="189" customWidth="1"/>
    <col min="5635" max="5635" width="81.5703125" style="189" customWidth="1"/>
    <col min="5636" max="5636" width="21" style="189" customWidth="1"/>
    <col min="5637" max="5637" width="19" style="189" customWidth="1"/>
    <col min="5638" max="5638" width="20.140625" style="189" customWidth="1"/>
    <col min="5639" max="5639" width="19.5703125" style="189" customWidth="1"/>
    <col min="5640" max="5640" width="21.140625" style="189" customWidth="1"/>
    <col min="5641" max="5642" width="0" style="189" hidden="1" customWidth="1"/>
    <col min="5643" max="5644" width="18.140625" style="189" customWidth="1"/>
    <col min="5645" max="5645" width="19.140625" style="189" customWidth="1"/>
    <col min="5646" max="5656" width="26" style="189" customWidth="1"/>
    <col min="5657" max="5662" width="22.140625" style="189" customWidth="1"/>
    <col min="5663" max="5663" width="14.7109375" style="189" customWidth="1"/>
    <col min="5664" max="5664" width="11.85546875" style="189" customWidth="1"/>
    <col min="5665" max="5665" width="15.7109375" style="189" customWidth="1"/>
    <col min="5666" max="5666" width="16.42578125" style="189" customWidth="1"/>
    <col min="5667" max="5667" width="14.7109375" style="189" customWidth="1"/>
    <col min="5668" max="5668" width="15.5703125" style="189" customWidth="1"/>
    <col min="5669" max="5669" width="13" style="189" customWidth="1"/>
    <col min="5670" max="5671" width="16" style="189" customWidth="1"/>
    <col min="5672" max="5672" width="11.85546875" style="189" customWidth="1"/>
    <col min="5673" max="5673" width="21.85546875" style="189" customWidth="1"/>
    <col min="5674" max="5674" width="15.7109375" style="189" customWidth="1"/>
    <col min="5675" max="5676" width="14" style="189" customWidth="1"/>
    <col min="5677" max="5678" width="15.5703125" style="189" customWidth="1"/>
    <col min="5679" max="5683" width="11" style="189" customWidth="1"/>
    <col min="5684" max="5684" width="10.42578125" style="189" customWidth="1"/>
    <col min="5685" max="5685" width="11" style="189" customWidth="1"/>
    <col min="5686" max="5686" width="15.140625" style="189" customWidth="1"/>
    <col min="5687" max="5687" width="11" style="189" customWidth="1"/>
    <col min="5688" max="5688" width="17.5703125" style="189" customWidth="1"/>
    <col min="5689" max="5689" width="11" style="189" customWidth="1"/>
    <col min="5690" max="5690" width="11.85546875" style="189" customWidth="1"/>
    <col min="5691" max="5888" width="11" style="189"/>
    <col min="5889" max="5889" width="13.7109375" style="189" customWidth="1"/>
    <col min="5890" max="5890" width="21" style="189" customWidth="1"/>
    <col min="5891" max="5891" width="81.5703125" style="189" customWidth="1"/>
    <col min="5892" max="5892" width="21" style="189" customWidth="1"/>
    <col min="5893" max="5893" width="19" style="189" customWidth="1"/>
    <col min="5894" max="5894" width="20.140625" style="189" customWidth="1"/>
    <col min="5895" max="5895" width="19.5703125" style="189" customWidth="1"/>
    <col min="5896" max="5896" width="21.140625" style="189" customWidth="1"/>
    <col min="5897" max="5898" width="0" style="189" hidden="1" customWidth="1"/>
    <col min="5899" max="5900" width="18.140625" style="189" customWidth="1"/>
    <col min="5901" max="5901" width="19.140625" style="189" customWidth="1"/>
    <col min="5902" max="5912" width="26" style="189" customWidth="1"/>
    <col min="5913" max="5918" width="22.140625" style="189" customWidth="1"/>
    <col min="5919" max="5919" width="14.7109375" style="189" customWidth="1"/>
    <col min="5920" max="5920" width="11.85546875" style="189" customWidth="1"/>
    <col min="5921" max="5921" width="15.7109375" style="189" customWidth="1"/>
    <col min="5922" max="5922" width="16.42578125" style="189" customWidth="1"/>
    <col min="5923" max="5923" width="14.7109375" style="189" customWidth="1"/>
    <col min="5924" max="5924" width="15.5703125" style="189" customWidth="1"/>
    <col min="5925" max="5925" width="13" style="189" customWidth="1"/>
    <col min="5926" max="5927" width="16" style="189" customWidth="1"/>
    <col min="5928" max="5928" width="11.85546875" style="189" customWidth="1"/>
    <col min="5929" max="5929" width="21.85546875" style="189" customWidth="1"/>
    <col min="5930" max="5930" width="15.7109375" style="189" customWidth="1"/>
    <col min="5931" max="5932" width="14" style="189" customWidth="1"/>
    <col min="5933" max="5934" width="15.5703125" style="189" customWidth="1"/>
    <col min="5935" max="5939" width="11" style="189" customWidth="1"/>
    <col min="5940" max="5940" width="10.42578125" style="189" customWidth="1"/>
    <col min="5941" max="5941" width="11" style="189" customWidth="1"/>
    <col min="5942" max="5942" width="15.140625" style="189" customWidth="1"/>
    <col min="5943" max="5943" width="11" style="189" customWidth="1"/>
    <col min="5944" max="5944" width="17.5703125" style="189" customWidth="1"/>
    <col min="5945" max="5945" width="11" style="189" customWidth="1"/>
    <col min="5946" max="5946" width="11.85546875" style="189" customWidth="1"/>
    <col min="5947" max="6144" width="11" style="189"/>
    <col min="6145" max="6145" width="13.7109375" style="189" customWidth="1"/>
    <col min="6146" max="6146" width="21" style="189" customWidth="1"/>
    <col min="6147" max="6147" width="81.5703125" style="189" customWidth="1"/>
    <col min="6148" max="6148" width="21" style="189" customWidth="1"/>
    <col min="6149" max="6149" width="19" style="189" customWidth="1"/>
    <col min="6150" max="6150" width="20.140625" style="189" customWidth="1"/>
    <col min="6151" max="6151" width="19.5703125" style="189" customWidth="1"/>
    <col min="6152" max="6152" width="21.140625" style="189" customWidth="1"/>
    <col min="6153" max="6154" width="0" style="189" hidden="1" customWidth="1"/>
    <col min="6155" max="6156" width="18.140625" style="189" customWidth="1"/>
    <col min="6157" max="6157" width="19.140625" style="189" customWidth="1"/>
    <col min="6158" max="6168" width="26" style="189" customWidth="1"/>
    <col min="6169" max="6174" width="22.140625" style="189" customWidth="1"/>
    <col min="6175" max="6175" width="14.7109375" style="189" customWidth="1"/>
    <col min="6176" max="6176" width="11.85546875" style="189" customWidth="1"/>
    <col min="6177" max="6177" width="15.7109375" style="189" customWidth="1"/>
    <col min="6178" max="6178" width="16.42578125" style="189" customWidth="1"/>
    <col min="6179" max="6179" width="14.7109375" style="189" customWidth="1"/>
    <col min="6180" max="6180" width="15.5703125" style="189" customWidth="1"/>
    <col min="6181" max="6181" width="13" style="189" customWidth="1"/>
    <col min="6182" max="6183" width="16" style="189" customWidth="1"/>
    <col min="6184" max="6184" width="11.85546875" style="189" customWidth="1"/>
    <col min="6185" max="6185" width="21.85546875" style="189" customWidth="1"/>
    <col min="6186" max="6186" width="15.7109375" style="189" customWidth="1"/>
    <col min="6187" max="6188" width="14" style="189" customWidth="1"/>
    <col min="6189" max="6190" width="15.5703125" style="189" customWidth="1"/>
    <col min="6191" max="6195" width="11" style="189" customWidth="1"/>
    <col min="6196" max="6196" width="10.42578125" style="189" customWidth="1"/>
    <col min="6197" max="6197" width="11" style="189" customWidth="1"/>
    <col min="6198" max="6198" width="15.140625" style="189" customWidth="1"/>
    <col min="6199" max="6199" width="11" style="189" customWidth="1"/>
    <col min="6200" max="6200" width="17.5703125" style="189" customWidth="1"/>
    <col min="6201" max="6201" width="11" style="189" customWidth="1"/>
    <col min="6202" max="6202" width="11.85546875" style="189" customWidth="1"/>
    <col min="6203" max="6400" width="11" style="189"/>
    <col min="6401" max="6401" width="13.7109375" style="189" customWidth="1"/>
    <col min="6402" max="6402" width="21" style="189" customWidth="1"/>
    <col min="6403" max="6403" width="81.5703125" style="189" customWidth="1"/>
    <col min="6404" max="6404" width="21" style="189" customWidth="1"/>
    <col min="6405" max="6405" width="19" style="189" customWidth="1"/>
    <col min="6406" max="6406" width="20.140625" style="189" customWidth="1"/>
    <col min="6407" max="6407" width="19.5703125" style="189" customWidth="1"/>
    <col min="6408" max="6408" width="21.140625" style="189" customWidth="1"/>
    <col min="6409" max="6410" width="0" style="189" hidden="1" customWidth="1"/>
    <col min="6411" max="6412" width="18.140625" style="189" customWidth="1"/>
    <col min="6413" max="6413" width="19.140625" style="189" customWidth="1"/>
    <col min="6414" max="6424" width="26" style="189" customWidth="1"/>
    <col min="6425" max="6430" width="22.140625" style="189" customWidth="1"/>
    <col min="6431" max="6431" width="14.7109375" style="189" customWidth="1"/>
    <col min="6432" max="6432" width="11.85546875" style="189" customWidth="1"/>
    <col min="6433" max="6433" width="15.7109375" style="189" customWidth="1"/>
    <col min="6434" max="6434" width="16.42578125" style="189" customWidth="1"/>
    <col min="6435" max="6435" width="14.7109375" style="189" customWidth="1"/>
    <col min="6436" max="6436" width="15.5703125" style="189" customWidth="1"/>
    <col min="6437" max="6437" width="13" style="189" customWidth="1"/>
    <col min="6438" max="6439" width="16" style="189" customWidth="1"/>
    <col min="6440" max="6440" width="11.85546875" style="189" customWidth="1"/>
    <col min="6441" max="6441" width="21.85546875" style="189" customWidth="1"/>
    <col min="6442" max="6442" width="15.7109375" style="189" customWidth="1"/>
    <col min="6443" max="6444" width="14" style="189" customWidth="1"/>
    <col min="6445" max="6446" width="15.5703125" style="189" customWidth="1"/>
    <col min="6447" max="6451" width="11" style="189" customWidth="1"/>
    <col min="6452" max="6452" width="10.42578125" style="189" customWidth="1"/>
    <col min="6453" max="6453" width="11" style="189" customWidth="1"/>
    <col min="6454" max="6454" width="15.140625" style="189" customWidth="1"/>
    <col min="6455" max="6455" width="11" style="189" customWidth="1"/>
    <col min="6456" max="6456" width="17.5703125" style="189" customWidth="1"/>
    <col min="6457" max="6457" width="11" style="189" customWidth="1"/>
    <col min="6458" max="6458" width="11.85546875" style="189" customWidth="1"/>
    <col min="6459" max="6656" width="11" style="189"/>
    <col min="6657" max="6657" width="13.7109375" style="189" customWidth="1"/>
    <col min="6658" max="6658" width="21" style="189" customWidth="1"/>
    <col min="6659" max="6659" width="81.5703125" style="189" customWidth="1"/>
    <col min="6660" max="6660" width="21" style="189" customWidth="1"/>
    <col min="6661" max="6661" width="19" style="189" customWidth="1"/>
    <col min="6662" max="6662" width="20.140625" style="189" customWidth="1"/>
    <col min="6663" max="6663" width="19.5703125" style="189" customWidth="1"/>
    <col min="6664" max="6664" width="21.140625" style="189" customWidth="1"/>
    <col min="6665" max="6666" width="0" style="189" hidden="1" customWidth="1"/>
    <col min="6667" max="6668" width="18.140625" style="189" customWidth="1"/>
    <col min="6669" max="6669" width="19.140625" style="189" customWidth="1"/>
    <col min="6670" max="6680" width="26" style="189" customWidth="1"/>
    <col min="6681" max="6686" width="22.140625" style="189" customWidth="1"/>
    <col min="6687" max="6687" width="14.7109375" style="189" customWidth="1"/>
    <col min="6688" max="6688" width="11.85546875" style="189" customWidth="1"/>
    <col min="6689" max="6689" width="15.7109375" style="189" customWidth="1"/>
    <col min="6690" max="6690" width="16.42578125" style="189" customWidth="1"/>
    <col min="6691" max="6691" width="14.7109375" style="189" customWidth="1"/>
    <col min="6692" max="6692" width="15.5703125" style="189" customWidth="1"/>
    <col min="6693" max="6693" width="13" style="189" customWidth="1"/>
    <col min="6694" max="6695" width="16" style="189" customWidth="1"/>
    <col min="6696" max="6696" width="11.85546875" style="189" customWidth="1"/>
    <col min="6697" max="6697" width="21.85546875" style="189" customWidth="1"/>
    <col min="6698" max="6698" width="15.7109375" style="189" customWidth="1"/>
    <col min="6699" max="6700" width="14" style="189" customWidth="1"/>
    <col min="6701" max="6702" width="15.5703125" style="189" customWidth="1"/>
    <col min="6703" max="6707" width="11" style="189" customWidth="1"/>
    <col min="6708" max="6708" width="10.42578125" style="189" customWidth="1"/>
    <col min="6709" max="6709" width="11" style="189" customWidth="1"/>
    <col min="6710" max="6710" width="15.140625" style="189" customWidth="1"/>
    <col min="6711" max="6711" width="11" style="189" customWidth="1"/>
    <col min="6712" max="6712" width="17.5703125" style="189" customWidth="1"/>
    <col min="6713" max="6713" width="11" style="189" customWidth="1"/>
    <col min="6714" max="6714" width="11.85546875" style="189" customWidth="1"/>
    <col min="6715" max="6912" width="11" style="189"/>
    <col min="6913" max="6913" width="13.7109375" style="189" customWidth="1"/>
    <col min="6914" max="6914" width="21" style="189" customWidth="1"/>
    <col min="6915" max="6915" width="81.5703125" style="189" customWidth="1"/>
    <col min="6916" max="6916" width="21" style="189" customWidth="1"/>
    <col min="6917" max="6917" width="19" style="189" customWidth="1"/>
    <col min="6918" max="6918" width="20.140625" style="189" customWidth="1"/>
    <col min="6919" max="6919" width="19.5703125" style="189" customWidth="1"/>
    <col min="6920" max="6920" width="21.140625" style="189" customWidth="1"/>
    <col min="6921" max="6922" width="0" style="189" hidden="1" customWidth="1"/>
    <col min="6923" max="6924" width="18.140625" style="189" customWidth="1"/>
    <col min="6925" max="6925" width="19.140625" style="189" customWidth="1"/>
    <col min="6926" max="6936" width="26" style="189" customWidth="1"/>
    <col min="6937" max="6942" width="22.140625" style="189" customWidth="1"/>
    <col min="6943" max="6943" width="14.7109375" style="189" customWidth="1"/>
    <col min="6944" max="6944" width="11.85546875" style="189" customWidth="1"/>
    <col min="6945" max="6945" width="15.7109375" style="189" customWidth="1"/>
    <col min="6946" max="6946" width="16.42578125" style="189" customWidth="1"/>
    <col min="6947" max="6947" width="14.7109375" style="189" customWidth="1"/>
    <col min="6948" max="6948" width="15.5703125" style="189" customWidth="1"/>
    <col min="6949" max="6949" width="13" style="189" customWidth="1"/>
    <col min="6950" max="6951" width="16" style="189" customWidth="1"/>
    <col min="6952" max="6952" width="11.85546875" style="189" customWidth="1"/>
    <col min="6953" max="6953" width="21.85546875" style="189" customWidth="1"/>
    <col min="6954" max="6954" width="15.7109375" style="189" customWidth="1"/>
    <col min="6955" max="6956" width="14" style="189" customWidth="1"/>
    <col min="6957" max="6958" width="15.5703125" style="189" customWidth="1"/>
    <col min="6959" max="6963" width="11" style="189" customWidth="1"/>
    <col min="6964" max="6964" width="10.42578125" style="189" customWidth="1"/>
    <col min="6965" max="6965" width="11" style="189" customWidth="1"/>
    <col min="6966" max="6966" width="15.140625" style="189" customWidth="1"/>
    <col min="6967" max="6967" width="11" style="189" customWidth="1"/>
    <col min="6968" max="6968" width="17.5703125" style="189" customWidth="1"/>
    <col min="6969" max="6969" width="11" style="189" customWidth="1"/>
    <col min="6970" max="6970" width="11.85546875" style="189" customWidth="1"/>
    <col min="6971" max="7168" width="11" style="189"/>
    <col min="7169" max="7169" width="13.7109375" style="189" customWidth="1"/>
    <col min="7170" max="7170" width="21" style="189" customWidth="1"/>
    <col min="7171" max="7171" width="81.5703125" style="189" customWidth="1"/>
    <col min="7172" max="7172" width="21" style="189" customWidth="1"/>
    <col min="7173" max="7173" width="19" style="189" customWidth="1"/>
    <col min="7174" max="7174" width="20.140625" style="189" customWidth="1"/>
    <col min="7175" max="7175" width="19.5703125" style="189" customWidth="1"/>
    <col min="7176" max="7176" width="21.140625" style="189" customWidth="1"/>
    <col min="7177" max="7178" width="0" style="189" hidden="1" customWidth="1"/>
    <col min="7179" max="7180" width="18.140625" style="189" customWidth="1"/>
    <col min="7181" max="7181" width="19.140625" style="189" customWidth="1"/>
    <col min="7182" max="7192" width="26" style="189" customWidth="1"/>
    <col min="7193" max="7198" width="22.140625" style="189" customWidth="1"/>
    <col min="7199" max="7199" width="14.7109375" style="189" customWidth="1"/>
    <col min="7200" max="7200" width="11.85546875" style="189" customWidth="1"/>
    <col min="7201" max="7201" width="15.7109375" style="189" customWidth="1"/>
    <col min="7202" max="7202" width="16.42578125" style="189" customWidth="1"/>
    <col min="7203" max="7203" width="14.7109375" style="189" customWidth="1"/>
    <col min="7204" max="7204" width="15.5703125" style="189" customWidth="1"/>
    <col min="7205" max="7205" width="13" style="189" customWidth="1"/>
    <col min="7206" max="7207" width="16" style="189" customWidth="1"/>
    <col min="7208" max="7208" width="11.85546875" style="189" customWidth="1"/>
    <col min="7209" max="7209" width="21.85546875" style="189" customWidth="1"/>
    <col min="7210" max="7210" width="15.7109375" style="189" customWidth="1"/>
    <col min="7211" max="7212" width="14" style="189" customWidth="1"/>
    <col min="7213" max="7214" width="15.5703125" style="189" customWidth="1"/>
    <col min="7215" max="7219" width="11" style="189" customWidth="1"/>
    <col min="7220" max="7220" width="10.42578125" style="189" customWidth="1"/>
    <col min="7221" max="7221" width="11" style="189" customWidth="1"/>
    <col min="7222" max="7222" width="15.140625" style="189" customWidth="1"/>
    <col min="7223" max="7223" width="11" style="189" customWidth="1"/>
    <col min="7224" max="7224" width="17.5703125" style="189" customWidth="1"/>
    <col min="7225" max="7225" width="11" style="189" customWidth="1"/>
    <col min="7226" max="7226" width="11.85546875" style="189" customWidth="1"/>
    <col min="7227" max="7424" width="11" style="189"/>
    <col min="7425" max="7425" width="13.7109375" style="189" customWidth="1"/>
    <col min="7426" max="7426" width="21" style="189" customWidth="1"/>
    <col min="7427" max="7427" width="81.5703125" style="189" customWidth="1"/>
    <col min="7428" max="7428" width="21" style="189" customWidth="1"/>
    <col min="7429" max="7429" width="19" style="189" customWidth="1"/>
    <col min="7430" max="7430" width="20.140625" style="189" customWidth="1"/>
    <col min="7431" max="7431" width="19.5703125" style="189" customWidth="1"/>
    <col min="7432" max="7432" width="21.140625" style="189" customWidth="1"/>
    <col min="7433" max="7434" width="0" style="189" hidden="1" customWidth="1"/>
    <col min="7435" max="7436" width="18.140625" style="189" customWidth="1"/>
    <col min="7437" max="7437" width="19.140625" style="189" customWidth="1"/>
    <col min="7438" max="7448" width="26" style="189" customWidth="1"/>
    <col min="7449" max="7454" width="22.140625" style="189" customWidth="1"/>
    <col min="7455" max="7455" width="14.7109375" style="189" customWidth="1"/>
    <col min="7456" max="7456" width="11.85546875" style="189" customWidth="1"/>
    <col min="7457" max="7457" width="15.7109375" style="189" customWidth="1"/>
    <col min="7458" max="7458" width="16.42578125" style="189" customWidth="1"/>
    <col min="7459" max="7459" width="14.7109375" style="189" customWidth="1"/>
    <col min="7460" max="7460" width="15.5703125" style="189" customWidth="1"/>
    <col min="7461" max="7461" width="13" style="189" customWidth="1"/>
    <col min="7462" max="7463" width="16" style="189" customWidth="1"/>
    <col min="7464" max="7464" width="11.85546875" style="189" customWidth="1"/>
    <col min="7465" max="7465" width="21.85546875" style="189" customWidth="1"/>
    <col min="7466" max="7466" width="15.7109375" style="189" customWidth="1"/>
    <col min="7467" max="7468" width="14" style="189" customWidth="1"/>
    <col min="7469" max="7470" width="15.5703125" style="189" customWidth="1"/>
    <col min="7471" max="7475" width="11" style="189" customWidth="1"/>
    <col min="7476" max="7476" width="10.42578125" style="189" customWidth="1"/>
    <col min="7477" max="7477" width="11" style="189" customWidth="1"/>
    <col min="7478" max="7478" width="15.140625" style="189" customWidth="1"/>
    <col min="7479" max="7479" width="11" style="189" customWidth="1"/>
    <col min="7480" max="7480" width="17.5703125" style="189" customWidth="1"/>
    <col min="7481" max="7481" width="11" style="189" customWidth="1"/>
    <col min="7482" max="7482" width="11.85546875" style="189" customWidth="1"/>
    <col min="7483" max="7680" width="11" style="189"/>
    <col min="7681" max="7681" width="13.7109375" style="189" customWidth="1"/>
    <col min="7682" max="7682" width="21" style="189" customWidth="1"/>
    <col min="7683" max="7683" width="81.5703125" style="189" customWidth="1"/>
    <col min="7684" max="7684" width="21" style="189" customWidth="1"/>
    <col min="7685" max="7685" width="19" style="189" customWidth="1"/>
    <col min="7686" max="7686" width="20.140625" style="189" customWidth="1"/>
    <col min="7687" max="7687" width="19.5703125" style="189" customWidth="1"/>
    <col min="7688" max="7688" width="21.140625" style="189" customWidth="1"/>
    <col min="7689" max="7690" width="0" style="189" hidden="1" customWidth="1"/>
    <col min="7691" max="7692" width="18.140625" style="189" customWidth="1"/>
    <col min="7693" max="7693" width="19.140625" style="189" customWidth="1"/>
    <col min="7694" max="7704" width="26" style="189" customWidth="1"/>
    <col min="7705" max="7710" width="22.140625" style="189" customWidth="1"/>
    <col min="7711" max="7711" width="14.7109375" style="189" customWidth="1"/>
    <col min="7712" max="7712" width="11.85546875" style="189" customWidth="1"/>
    <col min="7713" max="7713" width="15.7109375" style="189" customWidth="1"/>
    <col min="7714" max="7714" width="16.42578125" style="189" customWidth="1"/>
    <col min="7715" max="7715" width="14.7109375" style="189" customWidth="1"/>
    <col min="7716" max="7716" width="15.5703125" style="189" customWidth="1"/>
    <col min="7717" max="7717" width="13" style="189" customWidth="1"/>
    <col min="7718" max="7719" width="16" style="189" customWidth="1"/>
    <col min="7720" max="7720" width="11.85546875" style="189" customWidth="1"/>
    <col min="7721" max="7721" width="21.85546875" style="189" customWidth="1"/>
    <col min="7722" max="7722" width="15.7109375" style="189" customWidth="1"/>
    <col min="7723" max="7724" width="14" style="189" customWidth="1"/>
    <col min="7725" max="7726" width="15.5703125" style="189" customWidth="1"/>
    <col min="7727" max="7731" width="11" style="189" customWidth="1"/>
    <col min="7732" max="7732" width="10.42578125" style="189" customWidth="1"/>
    <col min="7733" max="7733" width="11" style="189" customWidth="1"/>
    <col min="7734" max="7734" width="15.140625" style="189" customWidth="1"/>
    <col min="7735" max="7735" width="11" style="189" customWidth="1"/>
    <col min="7736" max="7736" width="17.5703125" style="189" customWidth="1"/>
    <col min="7737" max="7737" width="11" style="189" customWidth="1"/>
    <col min="7738" max="7738" width="11.85546875" style="189" customWidth="1"/>
    <col min="7739" max="7936" width="11" style="189"/>
    <col min="7937" max="7937" width="13.7109375" style="189" customWidth="1"/>
    <col min="7938" max="7938" width="21" style="189" customWidth="1"/>
    <col min="7939" max="7939" width="81.5703125" style="189" customWidth="1"/>
    <col min="7940" max="7940" width="21" style="189" customWidth="1"/>
    <col min="7941" max="7941" width="19" style="189" customWidth="1"/>
    <col min="7942" max="7942" width="20.140625" style="189" customWidth="1"/>
    <col min="7943" max="7943" width="19.5703125" style="189" customWidth="1"/>
    <col min="7944" max="7944" width="21.140625" style="189" customWidth="1"/>
    <col min="7945" max="7946" width="0" style="189" hidden="1" customWidth="1"/>
    <col min="7947" max="7948" width="18.140625" style="189" customWidth="1"/>
    <col min="7949" max="7949" width="19.140625" style="189" customWidth="1"/>
    <col min="7950" max="7960" width="26" style="189" customWidth="1"/>
    <col min="7961" max="7966" width="22.140625" style="189" customWidth="1"/>
    <col min="7967" max="7967" width="14.7109375" style="189" customWidth="1"/>
    <col min="7968" max="7968" width="11.85546875" style="189" customWidth="1"/>
    <col min="7969" max="7969" width="15.7109375" style="189" customWidth="1"/>
    <col min="7970" max="7970" width="16.42578125" style="189" customWidth="1"/>
    <col min="7971" max="7971" width="14.7109375" style="189" customWidth="1"/>
    <col min="7972" max="7972" width="15.5703125" style="189" customWidth="1"/>
    <col min="7973" max="7973" width="13" style="189" customWidth="1"/>
    <col min="7974" max="7975" width="16" style="189" customWidth="1"/>
    <col min="7976" max="7976" width="11.85546875" style="189" customWidth="1"/>
    <col min="7977" max="7977" width="21.85546875" style="189" customWidth="1"/>
    <col min="7978" max="7978" width="15.7109375" style="189" customWidth="1"/>
    <col min="7979" max="7980" width="14" style="189" customWidth="1"/>
    <col min="7981" max="7982" width="15.5703125" style="189" customWidth="1"/>
    <col min="7983" max="7987" width="11" style="189" customWidth="1"/>
    <col min="7988" max="7988" width="10.42578125" style="189" customWidth="1"/>
    <col min="7989" max="7989" width="11" style="189" customWidth="1"/>
    <col min="7990" max="7990" width="15.140625" style="189" customWidth="1"/>
    <col min="7991" max="7991" width="11" style="189" customWidth="1"/>
    <col min="7992" max="7992" width="17.5703125" style="189" customWidth="1"/>
    <col min="7993" max="7993" width="11" style="189" customWidth="1"/>
    <col min="7994" max="7994" width="11.85546875" style="189" customWidth="1"/>
    <col min="7995" max="8192" width="11" style="189"/>
    <col min="8193" max="8193" width="13.7109375" style="189" customWidth="1"/>
    <col min="8194" max="8194" width="21" style="189" customWidth="1"/>
    <col min="8195" max="8195" width="81.5703125" style="189" customWidth="1"/>
    <col min="8196" max="8196" width="21" style="189" customWidth="1"/>
    <col min="8197" max="8197" width="19" style="189" customWidth="1"/>
    <col min="8198" max="8198" width="20.140625" style="189" customWidth="1"/>
    <col min="8199" max="8199" width="19.5703125" style="189" customWidth="1"/>
    <col min="8200" max="8200" width="21.140625" style="189" customWidth="1"/>
    <col min="8201" max="8202" width="0" style="189" hidden="1" customWidth="1"/>
    <col min="8203" max="8204" width="18.140625" style="189" customWidth="1"/>
    <col min="8205" max="8205" width="19.140625" style="189" customWidth="1"/>
    <col min="8206" max="8216" width="26" style="189" customWidth="1"/>
    <col min="8217" max="8222" width="22.140625" style="189" customWidth="1"/>
    <col min="8223" max="8223" width="14.7109375" style="189" customWidth="1"/>
    <col min="8224" max="8224" width="11.85546875" style="189" customWidth="1"/>
    <col min="8225" max="8225" width="15.7109375" style="189" customWidth="1"/>
    <col min="8226" max="8226" width="16.42578125" style="189" customWidth="1"/>
    <col min="8227" max="8227" width="14.7109375" style="189" customWidth="1"/>
    <col min="8228" max="8228" width="15.5703125" style="189" customWidth="1"/>
    <col min="8229" max="8229" width="13" style="189" customWidth="1"/>
    <col min="8230" max="8231" width="16" style="189" customWidth="1"/>
    <col min="8232" max="8232" width="11.85546875" style="189" customWidth="1"/>
    <col min="8233" max="8233" width="21.85546875" style="189" customWidth="1"/>
    <col min="8234" max="8234" width="15.7109375" style="189" customWidth="1"/>
    <col min="8235" max="8236" width="14" style="189" customWidth="1"/>
    <col min="8237" max="8238" width="15.5703125" style="189" customWidth="1"/>
    <col min="8239" max="8243" width="11" style="189" customWidth="1"/>
    <col min="8244" max="8244" width="10.42578125" style="189" customWidth="1"/>
    <col min="8245" max="8245" width="11" style="189" customWidth="1"/>
    <col min="8246" max="8246" width="15.140625" style="189" customWidth="1"/>
    <col min="8247" max="8247" width="11" style="189" customWidth="1"/>
    <col min="8248" max="8248" width="17.5703125" style="189" customWidth="1"/>
    <col min="8249" max="8249" width="11" style="189" customWidth="1"/>
    <col min="8250" max="8250" width="11.85546875" style="189" customWidth="1"/>
    <col min="8251" max="8448" width="11" style="189"/>
    <col min="8449" max="8449" width="13.7109375" style="189" customWidth="1"/>
    <col min="8450" max="8450" width="21" style="189" customWidth="1"/>
    <col min="8451" max="8451" width="81.5703125" style="189" customWidth="1"/>
    <col min="8452" max="8452" width="21" style="189" customWidth="1"/>
    <col min="8453" max="8453" width="19" style="189" customWidth="1"/>
    <col min="8454" max="8454" width="20.140625" style="189" customWidth="1"/>
    <col min="8455" max="8455" width="19.5703125" style="189" customWidth="1"/>
    <col min="8456" max="8456" width="21.140625" style="189" customWidth="1"/>
    <col min="8457" max="8458" width="0" style="189" hidden="1" customWidth="1"/>
    <col min="8459" max="8460" width="18.140625" style="189" customWidth="1"/>
    <col min="8461" max="8461" width="19.140625" style="189" customWidth="1"/>
    <col min="8462" max="8472" width="26" style="189" customWidth="1"/>
    <col min="8473" max="8478" width="22.140625" style="189" customWidth="1"/>
    <col min="8479" max="8479" width="14.7109375" style="189" customWidth="1"/>
    <col min="8480" max="8480" width="11.85546875" style="189" customWidth="1"/>
    <col min="8481" max="8481" width="15.7109375" style="189" customWidth="1"/>
    <col min="8482" max="8482" width="16.42578125" style="189" customWidth="1"/>
    <col min="8483" max="8483" width="14.7109375" style="189" customWidth="1"/>
    <col min="8484" max="8484" width="15.5703125" style="189" customWidth="1"/>
    <col min="8485" max="8485" width="13" style="189" customWidth="1"/>
    <col min="8486" max="8487" width="16" style="189" customWidth="1"/>
    <col min="8488" max="8488" width="11.85546875" style="189" customWidth="1"/>
    <col min="8489" max="8489" width="21.85546875" style="189" customWidth="1"/>
    <col min="8490" max="8490" width="15.7109375" style="189" customWidth="1"/>
    <col min="8491" max="8492" width="14" style="189" customWidth="1"/>
    <col min="8493" max="8494" width="15.5703125" style="189" customWidth="1"/>
    <col min="8495" max="8499" width="11" style="189" customWidth="1"/>
    <col min="8500" max="8500" width="10.42578125" style="189" customWidth="1"/>
    <col min="8501" max="8501" width="11" style="189" customWidth="1"/>
    <col min="8502" max="8502" width="15.140625" style="189" customWidth="1"/>
    <col min="8503" max="8503" width="11" style="189" customWidth="1"/>
    <col min="8504" max="8504" width="17.5703125" style="189" customWidth="1"/>
    <col min="8505" max="8505" width="11" style="189" customWidth="1"/>
    <col min="8506" max="8506" width="11.85546875" style="189" customWidth="1"/>
    <col min="8507" max="8704" width="11" style="189"/>
    <col min="8705" max="8705" width="13.7109375" style="189" customWidth="1"/>
    <col min="8706" max="8706" width="21" style="189" customWidth="1"/>
    <col min="8707" max="8707" width="81.5703125" style="189" customWidth="1"/>
    <col min="8708" max="8708" width="21" style="189" customWidth="1"/>
    <col min="8709" max="8709" width="19" style="189" customWidth="1"/>
    <col min="8710" max="8710" width="20.140625" style="189" customWidth="1"/>
    <col min="8711" max="8711" width="19.5703125" style="189" customWidth="1"/>
    <col min="8712" max="8712" width="21.140625" style="189" customWidth="1"/>
    <col min="8713" max="8714" width="0" style="189" hidden="1" customWidth="1"/>
    <col min="8715" max="8716" width="18.140625" style="189" customWidth="1"/>
    <col min="8717" max="8717" width="19.140625" style="189" customWidth="1"/>
    <col min="8718" max="8728" width="26" style="189" customWidth="1"/>
    <col min="8729" max="8734" width="22.140625" style="189" customWidth="1"/>
    <col min="8735" max="8735" width="14.7109375" style="189" customWidth="1"/>
    <col min="8736" max="8736" width="11.85546875" style="189" customWidth="1"/>
    <col min="8737" max="8737" width="15.7109375" style="189" customWidth="1"/>
    <col min="8738" max="8738" width="16.42578125" style="189" customWidth="1"/>
    <col min="8739" max="8739" width="14.7109375" style="189" customWidth="1"/>
    <col min="8740" max="8740" width="15.5703125" style="189" customWidth="1"/>
    <col min="8741" max="8741" width="13" style="189" customWidth="1"/>
    <col min="8742" max="8743" width="16" style="189" customWidth="1"/>
    <col min="8744" max="8744" width="11.85546875" style="189" customWidth="1"/>
    <col min="8745" max="8745" width="21.85546875" style="189" customWidth="1"/>
    <col min="8746" max="8746" width="15.7109375" style="189" customWidth="1"/>
    <col min="8747" max="8748" width="14" style="189" customWidth="1"/>
    <col min="8749" max="8750" width="15.5703125" style="189" customWidth="1"/>
    <col min="8751" max="8755" width="11" style="189" customWidth="1"/>
    <col min="8756" max="8756" width="10.42578125" style="189" customWidth="1"/>
    <col min="8757" max="8757" width="11" style="189" customWidth="1"/>
    <col min="8758" max="8758" width="15.140625" style="189" customWidth="1"/>
    <col min="8759" max="8759" width="11" style="189" customWidth="1"/>
    <col min="8760" max="8760" width="17.5703125" style="189" customWidth="1"/>
    <col min="8761" max="8761" width="11" style="189" customWidth="1"/>
    <col min="8762" max="8762" width="11.85546875" style="189" customWidth="1"/>
    <col min="8763" max="8960" width="11" style="189"/>
    <col min="8961" max="8961" width="13.7109375" style="189" customWidth="1"/>
    <col min="8962" max="8962" width="21" style="189" customWidth="1"/>
    <col min="8963" max="8963" width="81.5703125" style="189" customWidth="1"/>
    <col min="8964" max="8964" width="21" style="189" customWidth="1"/>
    <col min="8965" max="8965" width="19" style="189" customWidth="1"/>
    <col min="8966" max="8966" width="20.140625" style="189" customWidth="1"/>
    <col min="8967" max="8967" width="19.5703125" style="189" customWidth="1"/>
    <col min="8968" max="8968" width="21.140625" style="189" customWidth="1"/>
    <col min="8969" max="8970" width="0" style="189" hidden="1" customWidth="1"/>
    <col min="8971" max="8972" width="18.140625" style="189" customWidth="1"/>
    <col min="8973" max="8973" width="19.140625" style="189" customWidth="1"/>
    <col min="8974" max="8984" width="26" style="189" customWidth="1"/>
    <col min="8985" max="8990" width="22.140625" style="189" customWidth="1"/>
    <col min="8991" max="8991" width="14.7109375" style="189" customWidth="1"/>
    <col min="8992" max="8992" width="11.85546875" style="189" customWidth="1"/>
    <col min="8993" max="8993" width="15.7109375" style="189" customWidth="1"/>
    <col min="8994" max="8994" width="16.42578125" style="189" customWidth="1"/>
    <col min="8995" max="8995" width="14.7109375" style="189" customWidth="1"/>
    <col min="8996" max="8996" width="15.5703125" style="189" customWidth="1"/>
    <col min="8997" max="8997" width="13" style="189" customWidth="1"/>
    <col min="8998" max="8999" width="16" style="189" customWidth="1"/>
    <col min="9000" max="9000" width="11.85546875" style="189" customWidth="1"/>
    <col min="9001" max="9001" width="21.85546875" style="189" customWidth="1"/>
    <col min="9002" max="9002" width="15.7109375" style="189" customWidth="1"/>
    <col min="9003" max="9004" width="14" style="189" customWidth="1"/>
    <col min="9005" max="9006" width="15.5703125" style="189" customWidth="1"/>
    <col min="9007" max="9011" width="11" style="189" customWidth="1"/>
    <col min="9012" max="9012" width="10.42578125" style="189" customWidth="1"/>
    <col min="9013" max="9013" width="11" style="189" customWidth="1"/>
    <col min="9014" max="9014" width="15.140625" style="189" customWidth="1"/>
    <col min="9015" max="9015" width="11" style="189" customWidth="1"/>
    <col min="9016" max="9016" width="17.5703125" style="189" customWidth="1"/>
    <col min="9017" max="9017" width="11" style="189" customWidth="1"/>
    <col min="9018" max="9018" width="11.85546875" style="189" customWidth="1"/>
    <col min="9019" max="9216" width="11" style="189"/>
    <col min="9217" max="9217" width="13.7109375" style="189" customWidth="1"/>
    <col min="9218" max="9218" width="21" style="189" customWidth="1"/>
    <col min="9219" max="9219" width="81.5703125" style="189" customWidth="1"/>
    <col min="9220" max="9220" width="21" style="189" customWidth="1"/>
    <col min="9221" max="9221" width="19" style="189" customWidth="1"/>
    <col min="9222" max="9222" width="20.140625" style="189" customWidth="1"/>
    <col min="9223" max="9223" width="19.5703125" style="189" customWidth="1"/>
    <col min="9224" max="9224" width="21.140625" style="189" customWidth="1"/>
    <col min="9225" max="9226" width="0" style="189" hidden="1" customWidth="1"/>
    <col min="9227" max="9228" width="18.140625" style="189" customWidth="1"/>
    <col min="9229" max="9229" width="19.140625" style="189" customWidth="1"/>
    <col min="9230" max="9240" width="26" style="189" customWidth="1"/>
    <col min="9241" max="9246" width="22.140625" style="189" customWidth="1"/>
    <col min="9247" max="9247" width="14.7109375" style="189" customWidth="1"/>
    <col min="9248" max="9248" width="11.85546875" style="189" customWidth="1"/>
    <col min="9249" max="9249" width="15.7109375" style="189" customWidth="1"/>
    <col min="9250" max="9250" width="16.42578125" style="189" customWidth="1"/>
    <col min="9251" max="9251" width="14.7109375" style="189" customWidth="1"/>
    <col min="9252" max="9252" width="15.5703125" style="189" customWidth="1"/>
    <col min="9253" max="9253" width="13" style="189" customWidth="1"/>
    <col min="9254" max="9255" width="16" style="189" customWidth="1"/>
    <col min="9256" max="9256" width="11.85546875" style="189" customWidth="1"/>
    <col min="9257" max="9257" width="21.85546875" style="189" customWidth="1"/>
    <col min="9258" max="9258" width="15.7109375" style="189" customWidth="1"/>
    <col min="9259" max="9260" width="14" style="189" customWidth="1"/>
    <col min="9261" max="9262" width="15.5703125" style="189" customWidth="1"/>
    <col min="9263" max="9267" width="11" style="189" customWidth="1"/>
    <col min="9268" max="9268" width="10.42578125" style="189" customWidth="1"/>
    <col min="9269" max="9269" width="11" style="189" customWidth="1"/>
    <col min="9270" max="9270" width="15.140625" style="189" customWidth="1"/>
    <col min="9271" max="9271" width="11" style="189" customWidth="1"/>
    <col min="9272" max="9272" width="17.5703125" style="189" customWidth="1"/>
    <col min="9273" max="9273" width="11" style="189" customWidth="1"/>
    <col min="9274" max="9274" width="11.85546875" style="189" customWidth="1"/>
    <col min="9275" max="9472" width="11" style="189"/>
    <col min="9473" max="9473" width="13.7109375" style="189" customWidth="1"/>
    <col min="9474" max="9474" width="21" style="189" customWidth="1"/>
    <col min="9475" max="9475" width="81.5703125" style="189" customWidth="1"/>
    <col min="9476" max="9476" width="21" style="189" customWidth="1"/>
    <col min="9477" max="9477" width="19" style="189" customWidth="1"/>
    <col min="9478" max="9478" width="20.140625" style="189" customWidth="1"/>
    <col min="9479" max="9479" width="19.5703125" style="189" customWidth="1"/>
    <col min="9480" max="9480" width="21.140625" style="189" customWidth="1"/>
    <col min="9481" max="9482" width="0" style="189" hidden="1" customWidth="1"/>
    <col min="9483" max="9484" width="18.140625" style="189" customWidth="1"/>
    <col min="9485" max="9485" width="19.140625" style="189" customWidth="1"/>
    <col min="9486" max="9496" width="26" style="189" customWidth="1"/>
    <col min="9497" max="9502" width="22.140625" style="189" customWidth="1"/>
    <col min="9503" max="9503" width="14.7109375" style="189" customWidth="1"/>
    <col min="9504" max="9504" width="11.85546875" style="189" customWidth="1"/>
    <col min="9505" max="9505" width="15.7109375" style="189" customWidth="1"/>
    <col min="9506" max="9506" width="16.42578125" style="189" customWidth="1"/>
    <col min="9507" max="9507" width="14.7109375" style="189" customWidth="1"/>
    <col min="9508" max="9508" width="15.5703125" style="189" customWidth="1"/>
    <col min="9509" max="9509" width="13" style="189" customWidth="1"/>
    <col min="9510" max="9511" width="16" style="189" customWidth="1"/>
    <col min="9512" max="9512" width="11.85546875" style="189" customWidth="1"/>
    <col min="9513" max="9513" width="21.85546875" style="189" customWidth="1"/>
    <col min="9514" max="9514" width="15.7109375" style="189" customWidth="1"/>
    <col min="9515" max="9516" width="14" style="189" customWidth="1"/>
    <col min="9517" max="9518" width="15.5703125" style="189" customWidth="1"/>
    <col min="9519" max="9523" width="11" style="189" customWidth="1"/>
    <col min="9524" max="9524" width="10.42578125" style="189" customWidth="1"/>
    <col min="9525" max="9525" width="11" style="189" customWidth="1"/>
    <col min="9526" max="9526" width="15.140625" style="189" customWidth="1"/>
    <col min="9527" max="9527" width="11" style="189" customWidth="1"/>
    <col min="9528" max="9528" width="17.5703125" style="189" customWidth="1"/>
    <col min="9529" max="9529" width="11" style="189" customWidth="1"/>
    <col min="9530" max="9530" width="11.85546875" style="189" customWidth="1"/>
    <col min="9531" max="9728" width="11" style="189"/>
    <col min="9729" max="9729" width="13.7109375" style="189" customWidth="1"/>
    <col min="9730" max="9730" width="21" style="189" customWidth="1"/>
    <col min="9731" max="9731" width="81.5703125" style="189" customWidth="1"/>
    <col min="9732" max="9732" width="21" style="189" customWidth="1"/>
    <col min="9733" max="9733" width="19" style="189" customWidth="1"/>
    <col min="9734" max="9734" width="20.140625" style="189" customWidth="1"/>
    <col min="9735" max="9735" width="19.5703125" style="189" customWidth="1"/>
    <col min="9736" max="9736" width="21.140625" style="189" customWidth="1"/>
    <col min="9737" max="9738" width="0" style="189" hidden="1" customWidth="1"/>
    <col min="9739" max="9740" width="18.140625" style="189" customWidth="1"/>
    <col min="9741" max="9741" width="19.140625" style="189" customWidth="1"/>
    <col min="9742" max="9752" width="26" style="189" customWidth="1"/>
    <col min="9753" max="9758" width="22.140625" style="189" customWidth="1"/>
    <col min="9759" max="9759" width="14.7109375" style="189" customWidth="1"/>
    <col min="9760" max="9760" width="11.85546875" style="189" customWidth="1"/>
    <col min="9761" max="9761" width="15.7109375" style="189" customWidth="1"/>
    <col min="9762" max="9762" width="16.42578125" style="189" customWidth="1"/>
    <col min="9763" max="9763" width="14.7109375" style="189" customWidth="1"/>
    <col min="9764" max="9764" width="15.5703125" style="189" customWidth="1"/>
    <col min="9765" max="9765" width="13" style="189" customWidth="1"/>
    <col min="9766" max="9767" width="16" style="189" customWidth="1"/>
    <col min="9768" max="9768" width="11.85546875" style="189" customWidth="1"/>
    <col min="9769" max="9769" width="21.85546875" style="189" customWidth="1"/>
    <col min="9770" max="9770" width="15.7109375" style="189" customWidth="1"/>
    <col min="9771" max="9772" width="14" style="189" customWidth="1"/>
    <col min="9773" max="9774" width="15.5703125" style="189" customWidth="1"/>
    <col min="9775" max="9779" width="11" style="189" customWidth="1"/>
    <col min="9780" max="9780" width="10.42578125" style="189" customWidth="1"/>
    <col min="9781" max="9781" width="11" style="189" customWidth="1"/>
    <col min="9782" max="9782" width="15.140625" style="189" customWidth="1"/>
    <col min="9783" max="9783" width="11" style="189" customWidth="1"/>
    <col min="9784" max="9784" width="17.5703125" style="189" customWidth="1"/>
    <col min="9785" max="9785" width="11" style="189" customWidth="1"/>
    <col min="9786" max="9786" width="11.85546875" style="189" customWidth="1"/>
    <col min="9787" max="9984" width="11" style="189"/>
    <col min="9985" max="9985" width="13.7109375" style="189" customWidth="1"/>
    <col min="9986" max="9986" width="21" style="189" customWidth="1"/>
    <col min="9987" max="9987" width="81.5703125" style="189" customWidth="1"/>
    <col min="9988" max="9988" width="21" style="189" customWidth="1"/>
    <col min="9989" max="9989" width="19" style="189" customWidth="1"/>
    <col min="9990" max="9990" width="20.140625" style="189" customWidth="1"/>
    <col min="9991" max="9991" width="19.5703125" style="189" customWidth="1"/>
    <col min="9992" max="9992" width="21.140625" style="189" customWidth="1"/>
    <col min="9993" max="9994" width="0" style="189" hidden="1" customWidth="1"/>
    <col min="9995" max="9996" width="18.140625" style="189" customWidth="1"/>
    <col min="9997" max="9997" width="19.140625" style="189" customWidth="1"/>
    <col min="9998" max="10008" width="26" style="189" customWidth="1"/>
    <col min="10009" max="10014" width="22.140625" style="189" customWidth="1"/>
    <col min="10015" max="10015" width="14.7109375" style="189" customWidth="1"/>
    <col min="10016" max="10016" width="11.85546875" style="189" customWidth="1"/>
    <col min="10017" max="10017" width="15.7109375" style="189" customWidth="1"/>
    <col min="10018" max="10018" width="16.42578125" style="189" customWidth="1"/>
    <col min="10019" max="10019" width="14.7109375" style="189" customWidth="1"/>
    <col min="10020" max="10020" width="15.5703125" style="189" customWidth="1"/>
    <col min="10021" max="10021" width="13" style="189" customWidth="1"/>
    <col min="10022" max="10023" width="16" style="189" customWidth="1"/>
    <col min="10024" max="10024" width="11.85546875" style="189" customWidth="1"/>
    <col min="10025" max="10025" width="21.85546875" style="189" customWidth="1"/>
    <col min="10026" max="10026" width="15.7109375" style="189" customWidth="1"/>
    <col min="10027" max="10028" width="14" style="189" customWidth="1"/>
    <col min="10029" max="10030" width="15.5703125" style="189" customWidth="1"/>
    <col min="10031" max="10035" width="11" style="189" customWidth="1"/>
    <col min="10036" max="10036" width="10.42578125" style="189" customWidth="1"/>
    <col min="10037" max="10037" width="11" style="189" customWidth="1"/>
    <col min="10038" max="10038" width="15.140625" style="189" customWidth="1"/>
    <col min="10039" max="10039" width="11" style="189" customWidth="1"/>
    <col min="10040" max="10040" width="17.5703125" style="189" customWidth="1"/>
    <col min="10041" max="10041" width="11" style="189" customWidth="1"/>
    <col min="10042" max="10042" width="11.85546875" style="189" customWidth="1"/>
    <col min="10043" max="10240" width="11" style="189"/>
    <col min="10241" max="10241" width="13.7109375" style="189" customWidth="1"/>
    <col min="10242" max="10242" width="21" style="189" customWidth="1"/>
    <col min="10243" max="10243" width="81.5703125" style="189" customWidth="1"/>
    <col min="10244" max="10244" width="21" style="189" customWidth="1"/>
    <col min="10245" max="10245" width="19" style="189" customWidth="1"/>
    <col min="10246" max="10246" width="20.140625" style="189" customWidth="1"/>
    <col min="10247" max="10247" width="19.5703125" style="189" customWidth="1"/>
    <col min="10248" max="10248" width="21.140625" style="189" customWidth="1"/>
    <col min="10249" max="10250" width="0" style="189" hidden="1" customWidth="1"/>
    <col min="10251" max="10252" width="18.140625" style="189" customWidth="1"/>
    <col min="10253" max="10253" width="19.140625" style="189" customWidth="1"/>
    <col min="10254" max="10264" width="26" style="189" customWidth="1"/>
    <col min="10265" max="10270" width="22.140625" style="189" customWidth="1"/>
    <col min="10271" max="10271" width="14.7109375" style="189" customWidth="1"/>
    <col min="10272" max="10272" width="11.85546875" style="189" customWidth="1"/>
    <col min="10273" max="10273" width="15.7109375" style="189" customWidth="1"/>
    <col min="10274" max="10274" width="16.42578125" style="189" customWidth="1"/>
    <col min="10275" max="10275" width="14.7109375" style="189" customWidth="1"/>
    <col min="10276" max="10276" width="15.5703125" style="189" customWidth="1"/>
    <col min="10277" max="10277" width="13" style="189" customWidth="1"/>
    <col min="10278" max="10279" width="16" style="189" customWidth="1"/>
    <col min="10280" max="10280" width="11.85546875" style="189" customWidth="1"/>
    <col min="10281" max="10281" width="21.85546875" style="189" customWidth="1"/>
    <col min="10282" max="10282" width="15.7109375" style="189" customWidth="1"/>
    <col min="10283" max="10284" width="14" style="189" customWidth="1"/>
    <col min="10285" max="10286" width="15.5703125" style="189" customWidth="1"/>
    <col min="10287" max="10291" width="11" style="189" customWidth="1"/>
    <col min="10292" max="10292" width="10.42578125" style="189" customWidth="1"/>
    <col min="10293" max="10293" width="11" style="189" customWidth="1"/>
    <col min="10294" max="10294" width="15.140625" style="189" customWidth="1"/>
    <col min="10295" max="10295" width="11" style="189" customWidth="1"/>
    <col min="10296" max="10296" width="17.5703125" style="189" customWidth="1"/>
    <col min="10297" max="10297" width="11" style="189" customWidth="1"/>
    <col min="10298" max="10298" width="11.85546875" style="189" customWidth="1"/>
    <col min="10299" max="10496" width="11" style="189"/>
    <col min="10497" max="10497" width="13.7109375" style="189" customWidth="1"/>
    <col min="10498" max="10498" width="21" style="189" customWidth="1"/>
    <col min="10499" max="10499" width="81.5703125" style="189" customWidth="1"/>
    <col min="10500" max="10500" width="21" style="189" customWidth="1"/>
    <col min="10501" max="10501" width="19" style="189" customWidth="1"/>
    <col min="10502" max="10502" width="20.140625" style="189" customWidth="1"/>
    <col min="10503" max="10503" width="19.5703125" style="189" customWidth="1"/>
    <col min="10504" max="10504" width="21.140625" style="189" customWidth="1"/>
    <col min="10505" max="10506" width="0" style="189" hidden="1" customWidth="1"/>
    <col min="10507" max="10508" width="18.140625" style="189" customWidth="1"/>
    <col min="10509" max="10509" width="19.140625" style="189" customWidth="1"/>
    <col min="10510" max="10520" width="26" style="189" customWidth="1"/>
    <col min="10521" max="10526" width="22.140625" style="189" customWidth="1"/>
    <col min="10527" max="10527" width="14.7109375" style="189" customWidth="1"/>
    <col min="10528" max="10528" width="11.85546875" style="189" customWidth="1"/>
    <col min="10529" max="10529" width="15.7109375" style="189" customWidth="1"/>
    <col min="10530" max="10530" width="16.42578125" style="189" customWidth="1"/>
    <col min="10531" max="10531" width="14.7109375" style="189" customWidth="1"/>
    <col min="10532" max="10532" width="15.5703125" style="189" customWidth="1"/>
    <col min="10533" max="10533" width="13" style="189" customWidth="1"/>
    <col min="10534" max="10535" width="16" style="189" customWidth="1"/>
    <col min="10536" max="10536" width="11.85546875" style="189" customWidth="1"/>
    <col min="10537" max="10537" width="21.85546875" style="189" customWidth="1"/>
    <col min="10538" max="10538" width="15.7109375" style="189" customWidth="1"/>
    <col min="10539" max="10540" width="14" style="189" customWidth="1"/>
    <col min="10541" max="10542" width="15.5703125" style="189" customWidth="1"/>
    <col min="10543" max="10547" width="11" style="189" customWidth="1"/>
    <col min="10548" max="10548" width="10.42578125" style="189" customWidth="1"/>
    <col min="10549" max="10549" width="11" style="189" customWidth="1"/>
    <col min="10550" max="10550" width="15.140625" style="189" customWidth="1"/>
    <col min="10551" max="10551" width="11" style="189" customWidth="1"/>
    <col min="10552" max="10552" width="17.5703125" style="189" customWidth="1"/>
    <col min="10553" max="10553" width="11" style="189" customWidth="1"/>
    <col min="10554" max="10554" width="11.85546875" style="189" customWidth="1"/>
    <col min="10555" max="10752" width="11" style="189"/>
    <col min="10753" max="10753" width="13.7109375" style="189" customWidth="1"/>
    <col min="10754" max="10754" width="21" style="189" customWidth="1"/>
    <col min="10755" max="10755" width="81.5703125" style="189" customWidth="1"/>
    <col min="10756" max="10756" width="21" style="189" customWidth="1"/>
    <col min="10757" max="10757" width="19" style="189" customWidth="1"/>
    <col min="10758" max="10758" width="20.140625" style="189" customWidth="1"/>
    <col min="10759" max="10759" width="19.5703125" style="189" customWidth="1"/>
    <col min="10760" max="10760" width="21.140625" style="189" customWidth="1"/>
    <col min="10761" max="10762" width="0" style="189" hidden="1" customWidth="1"/>
    <col min="10763" max="10764" width="18.140625" style="189" customWidth="1"/>
    <col min="10765" max="10765" width="19.140625" style="189" customWidth="1"/>
    <col min="10766" max="10776" width="26" style="189" customWidth="1"/>
    <col min="10777" max="10782" width="22.140625" style="189" customWidth="1"/>
    <col min="10783" max="10783" width="14.7109375" style="189" customWidth="1"/>
    <col min="10784" max="10784" width="11.85546875" style="189" customWidth="1"/>
    <col min="10785" max="10785" width="15.7109375" style="189" customWidth="1"/>
    <col min="10786" max="10786" width="16.42578125" style="189" customWidth="1"/>
    <col min="10787" max="10787" width="14.7109375" style="189" customWidth="1"/>
    <col min="10788" max="10788" width="15.5703125" style="189" customWidth="1"/>
    <col min="10789" max="10789" width="13" style="189" customWidth="1"/>
    <col min="10790" max="10791" width="16" style="189" customWidth="1"/>
    <col min="10792" max="10792" width="11.85546875" style="189" customWidth="1"/>
    <col min="10793" max="10793" width="21.85546875" style="189" customWidth="1"/>
    <col min="10794" max="10794" width="15.7109375" style="189" customWidth="1"/>
    <col min="10795" max="10796" width="14" style="189" customWidth="1"/>
    <col min="10797" max="10798" width="15.5703125" style="189" customWidth="1"/>
    <col min="10799" max="10803" width="11" style="189" customWidth="1"/>
    <col min="10804" max="10804" width="10.42578125" style="189" customWidth="1"/>
    <col min="10805" max="10805" width="11" style="189" customWidth="1"/>
    <col min="10806" max="10806" width="15.140625" style="189" customWidth="1"/>
    <col min="10807" max="10807" width="11" style="189" customWidth="1"/>
    <col min="10808" max="10808" width="17.5703125" style="189" customWidth="1"/>
    <col min="10809" max="10809" width="11" style="189" customWidth="1"/>
    <col min="10810" max="10810" width="11.85546875" style="189" customWidth="1"/>
    <col min="10811" max="11008" width="11" style="189"/>
    <col min="11009" max="11009" width="13.7109375" style="189" customWidth="1"/>
    <col min="11010" max="11010" width="21" style="189" customWidth="1"/>
    <col min="11011" max="11011" width="81.5703125" style="189" customWidth="1"/>
    <col min="11012" max="11012" width="21" style="189" customWidth="1"/>
    <col min="11013" max="11013" width="19" style="189" customWidth="1"/>
    <col min="11014" max="11014" width="20.140625" style="189" customWidth="1"/>
    <col min="11015" max="11015" width="19.5703125" style="189" customWidth="1"/>
    <col min="11016" max="11016" width="21.140625" style="189" customWidth="1"/>
    <col min="11017" max="11018" width="0" style="189" hidden="1" customWidth="1"/>
    <col min="11019" max="11020" width="18.140625" style="189" customWidth="1"/>
    <col min="11021" max="11021" width="19.140625" style="189" customWidth="1"/>
    <col min="11022" max="11032" width="26" style="189" customWidth="1"/>
    <col min="11033" max="11038" width="22.140625" style="189" customWidth="1"/>
    <col min="11039" max="11039" width="14.7109375" style="189" customWidth="1"/>
    <col min="11040" max="11040" width="11.85546875" style="189" customWidth="1"/>
    <col min="11041" max="11041" width="15.7109375" style="189" customWidth="1"/>
    <col min="11042" max="11042" width="16.42578125" style="189" customWidth="1"/>
    <col min="11043" max="11043" width="14.7109375" style="189" customWidth="1"/>
    <col min="11044" max="11044" width="15.5703125" style="189" customWidth="1"/>
    <col min="11045" max="11045" width="13" style="189" customWidth="1"/>
    <col min="11046" max="11047" width="16" style="189" customWidth="1"/>
    <col min="11048" max="11048" width="11.85546875" style="189" customWidth="1"/>
    <col min="11049" max="11049" width="21.85546875" style="189" customWidth="1"/>
    <col min="11050" max="11050" width="15.7109375" style="189" customWidth="1"/>
    <col min="11051" max="11052" width="14" style="189" customWidth="1"/>
    <col min="11053" max="11054" width="15.5703125" style="189" customWidth="1"/>
    <col min="11055" max="11059" width="11" style="189" customWidth="1"/>
    <col min="11060" max="11060" width="10.42578125" style="189" customWidth="1"/>
    <col min="11061" max="11061" width="11" style="189" customWidth="1"/>
    <col min="11062" max="11062" width="15.140625" style="189" customWidth="1"/>
    <col min="11063" max="11063" width="11" style="189" customWidth="1"/>
    <col min="11064" max="11064" width="17.5703125" style="189" customWidth="1"/>
    <col min="11065" max="11065" width="11" style="189" customWidth="1"/>
    <col min="11066" max="11066" width="11.85546875" style="189" customWidth="1"/>
    <col min="11067" max="11264" width="11" style="189"/>
    <col min="11265" max="11265" width="13.7109375" style="189" customWidth="1"/>
    <col min="11266" max="11266" width="21" style="189" customWidth="1"/>
    <col min="11267" max="11267" width="81.5703125" style="189" customWidth="1"/>
    <col min="11268" max="11268" width="21" style="189" customWidth="1"/>
    <col min="11269" max="11269" width="19" style="189" customWidth="1"/>
    <col min="11270" max="11270" width="20.140625" style="189" customWidth="1"/>
    <col min="11271" max="11271" width="19.5703125" style="189" customWidth="1"/>
    <col min="11272" max="11272" width="21.140625" style="189" customWidth="1"/>
    <col min="11273" max="11274" width="0" style="189" hidden="1" customWidth="1"/>
    <col min="11275" max="11276" width="18.140625" style="189" customWidth="1"/>
    <col min="11277" max="11277" width="19.140625" style="189" customWidth="1"/>
    <col min="11278" max="11288" width="26" style="189" customWidth="1"/>
    <col min="11289" max="11294" width="22.140625" style="189" customWidth="1"/>
    <col min="11295" max="11295" width="14.7109375" style="189" customWidth="1"/>
    <col min="11296" max="11296" width="11.85546875" style="189" customWidth="1"/>
    <col min="11297" max="11297" width="15.7109375" style="189" customWidth="1"/>
    <col min="11298" max="11298" width="16.42578125" style="189" customWidth="1"/>
    <col min="11299" max="11299" width="14.7109375" style="189" customWidth="1"/>
    <col min="11300" max="11300" width="15.5703125" style="189" customWidth="1"/>
    <col min="11301" max="11301" width="13" style="189" customWidth="1"/>
    <col min="11302" max="11303" width="16" style="189" customWidth="1"/>
    <col min="11304" max="11304" width="11.85546875" style="189" customWidth="1"/>
    <col min="11305" max="11305" width="21.85546875" style="189" customWidth="1"/>
    <col min="11306" max="11306" width="15.7109375" style="189" customWidth="1"/>
    <col min="11307" max="11308" width="14" style="189" customWidth="1"/>
    <col min="11309" max="11310" width="15.5703125" style="189" customWidth="1"/>
    <col min="11311" max="11315" width="11" style="189" customWidth="1"/>
    <col min="11316" max="11316" width="10.42578125" style="189" customWidth="1"/>
    <col min="11317" max="11317" width="11" style="189" customWidth="1"/>
    <col min="11318" max="11318" width="15.140625" style="189" customWidth="1"/>
    <col min="11319" max="11319" width="11" style="189" customWidth="1"/>
    <col min="11320" max="11320" width="17.5703125" style="189" customWidth="1"/>
    <col min="11321" max="11321" width="11" style="189" customWidth="1"/>
    <col min="11322" max="11322" width="11.85546875" style="189" customWidth="1"/>
    <col min="11323" max="11520" width="11" style="189"/>
    <col min="11521" max="11521" width="13.7109375" style="189" customWidth="1"/>
    <col min="11522" max="11522" width="21" style="189" customWidth="1"/>
    <col min="11523" max="11523" width="81.5703125" style="189" customWidth="1"/>
    <col min="11524" max="11524" width="21" style="189" customWidth="1"/>
    <col min="11525" max="11525" width="19" style="189" customWidth="1"/>
    <col min="11526" max="11526" width="20.140625" style="189" customWidth="1"/>
    <col min="11527" max="11527" width="19.5703125" style="189" customWidth="1"/>
    <col min="11528" max="11528" width="21.140625" style="189" customWidth="1"/>
    <col min="11529" max="11530" width="0" style="189" hidden="1" customWidth="1"/>
    <col min="11531" max="11532" width="18.140625" style="189" customWidth="1"/>
    <col min="11533" max="11533" width="19.140625" style="189" customWidth="1"/>
    <col min="11534" max="11544" width="26" style="189" customWidth="1"/>
    <col min="11545" max="11550" width="22.140625" style="189" customWidth="1"/>
    <col min="11551" max="11551" width="14.7109375" style="189" customWidth="1"/>
    <col min="11552" max="11552" width="11.85546875" style="189" customWidth="1"/>
    <col min="11553" max="11553" width="15.7109375" style="189" customWidth="1"/>
    <col min="11554" max="11554" width="16.42578125" style="189" customWidth="1"/>
    <col min="11555" max="11555" width="14.7109375" style="189" customWidth="1"/>
    <col min="11556" max="11556" width="15.5703125" style="189" customWidth="1"/>
    <col min="11557" max="11557" width="13" style="189" customWidth="1"/>
    <col min="11558" max="11559" width="16" style="189" customWidth="1"/>
    <col min="11560" max="11560" width="11.85546875" style="189" customWidth="1"/>
    <col min="11561" max="11561" width="21.85546875" style="189" customWidth="1"/>
    <col min="11562" max="11562" width="15.7109375" style="189" customWidth="1"/>
    <col min="11563" max="11564" width="14" style="189" customWidth="1"/>
    <col min="11565" max="11566" width="15.5703125" style="189" customWidth="1"/>
    <col min="11567" max="11571" width="11" style="189" customWidth="1"/>
    <col min="11572" max="11572" width="10.42578125" style="189" customWidth="1"/>
    <col min="11573" max="11573" width="11" style="189" customWidth="1"/>
    <col min="11574" max="11574" width="15.140625" style="189" customWidth="1"/>
    <col min="11575" max="11575" width="11" style="189" customWidth="1"/>
    <col min="11576" max="11576" width="17.5703125" style="189" customWidth="1"/>
    <col min="11577" max="11577" width="11" style="189" customWidth="1"/>
    <col min="11578" max="11578" width="11.85546875" style="189" customWidth="1"/>
    <col min="11579" max="11776" width="11" style="189"/>
    <col min="11777" max="11777" width="13.7109375" style="189" customWidth="1"/>
    <col min="11778" max="11778" width="21" style="189" customWidth="1"/>
    <col min="11779" max="11779" width="81.5703125" style="189" customWidth="1"/>
    <col min="11780" max="11780" width="21" style="189" customWidth="1"/>
    <col min="11781" max="11781" width="19" style="189" customWidth="1"/>
    <col min="11782" max="11782" width="20.140625" style="189" customWidth="1"/>
    <col min="11783" max="11783" width="19.5703125" style="189" customWidth="1"/>
    <col min="11784" max="11784" width="21.140625" style="189" customWidth="1"/>
    <col min="11785" max="11786" width="0" style="189" hidden="1" customWidth="1"/>
    <col min="11787" max="11788" width="18.140625" style="189" customWidth="1"/>
    <col min="11789" max="11789" width="19.140625" style="189" customWidth="1"/>
    <col min="11790" max="11800" width="26" style="189" customWidth="1"/>
    <col min="11801" max="11806" width="22.140625" style="189" customWidth="1"/>
    <col min="11807" max="11807" width="14.7109375" style="189" customWidth="1"/>
    <col min="11808" max="11808" width="11.85546875" style="189" customWidth="1"/>
    <col min="11809" max="11809" width="15.7109375" style="189" customWidth="1"/>
    <col min="11810" max="11810" width="16.42578125" style="189" customWidth="1"/>
    <col min="11811" max="11811" width="14.7109375" style="189" customWidth="1"/>
    <col min="11812" max="11812" width="15.5703125" style="189" customWidth="1"/>
    <col min="11813" max="11813" width="13" style="189" customWidth="1"/>
    <col min="11814" max="11815" width="16" style="189" customWidth="1"/>
    <col min="11816" max="11816" width="11.85546875" style="189" customWidth="1"/>
    <col min="11817" max="11817" width="21.85546875" style="189" customWidth="1"/>
    <col min="11818" max="11818" width="15.7109375" style="189" customWidth="1"/>
    <col min="11819" max="11820" width="14" style="189" customWidth="1"/>
    <col min="11821" max="11822" width="15.5703125" style="189" customWidth="1"/>
    <col min="11823" max="11827" width="11" style="189" customWidth="1"/>
    <col min="11828" max="11828" width="10.42578125" style="189" customWidth="1"/>
    <col min="11829" max="11829" width="11" style="189" customWidth="1"/>
    <col min="11830" max="11830" width="15.140625" style="189" customWidth="1"/>
    <col min="11831" max="11831" width="11" style="189" customWidth="1"/>
    <col min="11832" max="11832" width="17.5703125" style="189" customWidth="1"/>
    <col min="11833" max="11833" width="11" style="189" customWidth="1"/>
    <col min="11834" max="11834" width="11.85546875" style="189" customWidth="1"/>
    <col min="11835" max="12032" width="11" style="189"/>
    <col min="12033" max="12033" width="13.7109375" style="189" customWidth="1"/>
    <col min="12034" max="12034" width="21" style="189" customWidth="1"/>
    <col min="12035" max="12035" width="81.5703125" style="189" customWidth="1"/>
    <col min="12036" max="12036" width="21" style="189" customWidth="1"/>
    <col min="12037" max="12037" width="19" style="189" customWidth="1"/>
    <col min="12038" max="12038" width="20.140625" style="189" customWidth="1"/>
    <col min="12039" max="12039" width="19.5703125" style="189" customWidth="1"/>
    <col min="12040" max="12040" width="21.140625" style="189" customWidth="1"/>
    <col min="12041" max="12042" width="0" style="189" hidden="1" customWidth="1"/>
    <col min="12043" max="12044" width="18.140625" style="189" customWidth="1"/>
    <col min="12045" max="12045" width="19.140625" style="189" customWidth="1"/>
    <col min="12046" max="12056" width="26" style="189" customWidth="1"/>
    <col min="12057" max="12062" width="22.140625" style="189" customWidth="1"/>
    <col min="12063" max="12063" width="14.7109375" style="189" customWidth="1"/>
    <col min="12064" max="12064" width="11.85546875" style="189" customWidth="1"/>
    <col min="12065" max="12065" width="15.7109375" style="189" customWidth="1"/>
    <col min="12066" max="12066" width="16.42578125" style="189" customWidth="1"/>
    <col min="12067" max="12067" width="14.7109375" style="189" customWidth="1"/>
    <col min="12068" max="12068" width="15.5703125" style="189" customWidth="1"/>
    <col min="12069" max="12069" width="13" style="189" customWidth="1"/>
    <col min="12070" max="12071" width="16" style="189" customWidth="1"/>
    <col min="12072" max="12072" width="11.85546875" style="189" customWidth="1"/>
    <col min="12073" max="12073" width="21.85546875" style="189" customWidth="1"/>
    <col min="12074" max="12074" width="15.7109375" style="189" customWidth="1"/>
    <col min="12075" max="12076" width="14" style="189" customWidth="1"/>
    <col min="12077" max="12078" width="15.5703125" style="189" customWidth="1"/>
    <col min="12079" max="12083" width="11" style="189" customWidth="1"/>
    <col min="12084" max="12084" width="10.42578125" style="189" customWidth="1"/>
    <col min="12085" max="12085" width="11" style="189" customWidth="1"/>
    <col min="12086" max="12086" width="15.140625" style="189" customWidth="1"/>
    <col min="12087" max="12087" width="11" style="189" customWidth="1"/>
    <col min="12088" max="12088" width="17.5703125" style="189" customWidth="1"/>
    <col min="12089" max="12089" width="11" style="189" customWidth="1"/>
    <col min="12090" max="12090" width="11.85546875" style="189" customWidth="1"/>
    <col min="12091" max="12288" width="11" style="189"/>
    <col min="12289" max="12289" width="13.7109375" style="189" customWidth="1"/>
    <col min="12290" max="12290" width="21" style="189" customWidth="1"/>
    <col min="12291" max="12291" width="81.5703125" style="189" customWidth="1"/>
    <col min="12292" max="12292" width="21" style="189" customWidth="1"/>
    <col min="12293" max="12293" width="19" style="189" customWidth="1"/>
    <col min="12294" max="12294" width="20.140625" style="189" customWidth="1"/>
    <col min="12295" max="12295" width="19.5703125" style="189" customWidth="1"/>
    <col min="12296" max="12296" width="21.140625" style="189" customWidth="1"/>
    <col min="12297" max="12298" width="0" style="189" hidden="1" customWidth="1"/>
    <col min="12299" max="12300" width="18.140625" style="189" customWidth="1"/>
    <col min="12301" max="12301" width="19.140625" style="189" customWidth="1"/>
    <col min="12302" max="12312" width="26" style="189" customWidth="1"/>
    <col min="12313" max="12318" width="22.140625" style="189" customWidth="1"/>
    <col min="12319" max="12319" width="14.7109375" style="189" customWidth="1"/>
    <col min="12320" max="12320" width="11.85546875" style="189" customWidth="1"/>
    <col min="12321" max="12321" width="15.7109375" style="189" customWidth="1"/>
    <col min="12322" max="12322" width="16.42578125" style="189" customWidth="1"/>
    <col min="12323" max="12323" width="14.7109375" style="189" customWidth="1"/>
    <col min="12324" max="12324" width="15.5703125" style="189" customWidth="1"/>
    <col min="12325" max="12325" width="13" style="189" customWidth="1"/>
    <col min="12326" max="12327" width="16" style="189" customWidth="1"/>
    <col min="12328" max="12328" width="11.85546875" style="189" customWidth="1"/>
    <col min="12329" max="12329" width="21.85546875" style="189" customWidth="1"/>
    <col min="12330" max="12330" width="15.7109375" style="189" customWidth="1"/>
    <col min="12331" max="12332" width="14" style="189" customWidth="1"/>
    <col min="12333" max="12334" width="15.5703125" style="189" customWidth="1"/>
    <col min="12335" max="12339" width="11" style="189" customWidth="1"/>
    <col min="12340" max="12340" width="10.42578125" style="189" customWidth="1"/>
    <col min="12341" max="12341" width="11" style="189" customWidth="1"/>
    <col min="12342" max="12342" width="15.140625" style="189" customWidth="1"/>
    <col min="12343" max="12343" width="11" style="189" customWidth="1"/>
    <col min="12344" max="12344" width="17.5703125" style="189" customWidth="1"/>
    <col min="12345" max="12345" width="11" style="189" customWidth="1"/>
    <col min="12346" max="12346" width="11.85546875" style="189" customWidth="1"/>
    <col min="12347" max="12544" width="11" style="189"/>
    <col min="12545" max="12545" width="13.7109375" style="189" customWidth="1"/>
    <col min="12546" max="12546" width="21" style="189" customWidth="1"/>
    <col min="12547" max="12547" width="81.5703125" style="189" customWidth="1"/>
    <col min="12548" max="12548" width="21" style="189" customWidth="1"/>
    <col min="12549" max="12549" width="19" style="189" customWidth="1"/>
    <col min="12550" max="12550" width="20.140625" style="189" customWidth="1"/>
    <col min="12551" max="12551" width="19.5703125" style="189" customWidth="1"/>
    <col min="12552" max="12552" width="21.140625" style="189" customWidth="1"/>
    <col min="12553" max="12554" width="0" style="189" hidden="1" customWidth="1"/>
    <col min="12555" max="12556" width="18.140625" style="189" customWidth="1"/>
    <col min="12557" max="12557" width="19.140625" style="189" customWidth="1"/>
    <col min="12558" max="12568" width="26" style="189" customWidth="1"/>
    <col min="12569" max="12574" width="22.140625" style="189" customWidth="1"/>
    <col min="12575" max="12575" width="14.7109375" style="189" customWidth="1"/>
    <col min="12576" max="12576" width="11.85546875" style="189" customWidth="1"/>
    <col min="12577" max="12577" width="15.7109375" style="189" customWidth="1"/>
    <col min="12578" max="12578" width="16.42578125" style="189" customWidth="1"/>
    <col min="12579" max="12579" width="14.7109375" style="189" customWidth="1"/>
    <col min="12580" max="12580" width="15.5703125" style="189" customWidth="1"/>
    <col min="12581" max="12581" width="13" style="189" customWidth="1"/>
    <col min="12582" max="12583" width="16" style="189" customWidth="1"/>
    <col min="12584" max="12584" width="11.85546875" style="189" customWidth="1"/>
    <col min="12585" max="12585" width="21.85546875" style="189" customWidth="1"/>
    <col min="12586" max="12586" width="15.7109375" style="189" customWidth="1"/>
    <col min="12587" max="12588" width="14" style="189" customWidth="1"/>
    <col min="12589" max="12590" width="15.5703125" style="189" customWidth="1"/>
    <col min="12591" max="12595" width="11" style="189" customWidth="1"/>
    <col min="12596" max="12596" width="10.42578125" style="189" customWidth="1"/>
    <col min="12597" max="12597" width="11" style="189" customWidth="1"/>
    <col min="12598" max="12598" width="15.140625" style="189" customWidth="1"/>
    <col min="12599" max="12599" width="11" style="189" customWidth="1"/>
    <col min="12600" max="12600" width="17.5703125" style="189" customWidth="1"/>
    <col min="12601" max="12601" width="11" style="189" customWidth="1"/>
    <col min="12602" max="12602" width="11.85546875" style="189" customWidth="1"/>
    <col min="12603" max="12800" width="11" style="189"/>
    <col min="12801" max="12801" width="13.7109375" style="189" customWidth="1"/>
    <col min="12802" max="12802" width="21" style="189" customWidth="1"/>
    <col min="12803" max="12803" width="81.5703125" style="189" customWidth="1"/>
    <col min="12804" max="12804" width="21" style="189" customWidth="1"/>
    <col min="12805" max="12805" width="19" style="189" customWidth="1"/>
    <col min="12806" max="12806" width="20.140625" style="189" customWidth="1"/>
    <col min="12807" max="12807" width="19.5703125" style="189" customWidth="1"/>
    <col min="12808" max="12808" width="21.140625" style="189" customWidth="1"/>
    <col min="12809" max="12810" width="0" style="189" hidden="1" customWidth="1"/>
    <col min="12811" max="12812" width="18.140625" style="189" customWidth="1"/>
    <col min="12813" max="12813" width="19.140625" style="189" customWidth="1"/>
    <col min="12814" max="12824" width="26" style="189" customWidth="1"/>
    <col min="12825" max="12830" width="22.140625" style="189" customWidth="1"/>
    <col min="12831" max="12831" width="14.7109375" style="189" customWidth="1"/>
    <col min="12832" max="12832" width="11.85546875" style="189" customWidth="1"/>
    <col min="12833" max="12833" width="15.7109375" style="189" customWidth="1"/>
    <col min="12834" max="12834" width="16.42578125" style="189" customWidth="1"/>
    <col min="12835" max="12835" width="14.7109375" style="189" customWidth="1"/>
    <col min="12836" max="12836" width="15.5703125" style="189" customWidth="1"/>
    <col min="12837" max="12837" width="13" style="189" customWidth="1"/>
    <col min="12838" max="12839" width="16" style="189" customWidth="1"/>
    <col min="12840" max="12840" width="11.85546875" style="189" customWidth="1"/>
    <col min="12841" max="12841" width="21.85546875" style="189" customWidth="1"/>
    <col min="12842" max="12842" width="15.7109375" style="189" customWidth="1"/>
    <col min="12843" max="12844" width="14" style="189" customWidth="1"/>
    <col min="12845" max="12846" width="15.5703125" style="189" customWidth="1"/>
    <col min="12847" max="12851" width="11" style="189" customWidth="1"/>
    <col min="12852" max="12852" width="10.42578125" style="189" customWidth="1"/>
    <col min="12853" max="12853" width="11" style="189" customWidth="1"/>
    <col min="12854" max="12854" width="15.140625" style="189" customWidth="1"/>
    <col min="12855" max="12855" width="11" style="189" customWidth="1"/>
    <col min="12856" max="12856" width="17.5703125" style="189" customWidth="1"/>
    <col min="12857" max="12857" width="11" style="189" customWidth="1"/>
    <col min="12858" max="12858" width="11.85546875" style="189" customWidth="1"/>
    <col min="12859" max="13056" width="11" style="189"/>
    <col min="13057" max="13057" width="13.7109375" style="189" customWidth="1"/>
    <col min="13058" max="13058" width="21" style="189" customWidth="1"/>
    <col min="13059" max="13059" width="81.5703125" style="189" customWidth="1"/>
    <col min="13060" max="13060" width="21" style="189" customWidth="1"/>
    <col min="13061" max="13061" width="19" style="189" customWidth="1"/>
    <col min="13062" max="13062" width="20.140625" style="189" customWidth="1"/>
    <col min="13063" max="13063" width="19.5703125" style="189" customWidth="1"/>
    <col min="13064" max="13064" width="21.140625" style="189" customWidth="1"/>
    <col min="13065" max="13066" width="0" style="189" hidden="1" customWidth="1"/>
    <col min="13067" max="13068" width="18.140625" style="189" customWidth="1"/>
    <col min="13069" max="13069" width="19.140625" style="189" customWidth="1"/>
    <col min="13070" max="13080" width="26" style="189" customWidth="1"/>
    <col min="13081" max="13086" width="22.140625" style="189" customWidth="1"/>
    <col min="13087" max="13087" width="14.7109375" style="189" customWidth="1"/>
    <col min="13088" max="13088" width="11.85546875" style="189" customWidth="1"/>
    <col min="13089" max="13089" width="15.7109375" style="189" customWidth="1"/>
    <col min="13090" max="13090" width="16.42578125" style="189" customWidth="1"/>
    <col min="13091" max="13091" width="14.7109375" style="189" customWidth="1"/>
    <col min="13092" max="13092" width="15.5703125" style="189" customWidth="1"/>
    <col min="13093" max="13093" width="13" style="189" customWidth="1"/>
    <col min="13094" max="13095" width="16" style="189" customWidth="1"/>
    <col min="13096" max="13096" width="11.85546875" style="189" customWidth="1"/>
    <col min="13097" max="13097" width="21.85546875" style="189" customWidth="1"/>
    <col min="13098" max="13098" width="15.7109375" style="189" customWidth="1"/>
    <col min="13099" max="13100" width="14" style="189" customWidth="1"/>
    <col min="13101" max="13102" width="15.5703125" style="189" customWidth="1"/>
    <col min="13103" max="13107" width="11" style="189" customWidth="1"/>
    <col min="13108" max="13108" width="10.42578125" style="189" customWidth="1"/>
    <col min="13109" max="13109" width="11" style="189" customWidth="1"/>
    <col min="13110" max="13110" width="15.140625" style="189" customWidth="1"/>
    <col min="13111" max="13111" width="11" style="189" customWidth="1"/>
    <col min="13112" max="13112" width="17.5703125" style="189" customWidth="1"/>
    <col min="13113" max="13113" width="11" style="189" customWidth="1"/>
    <col min="13114" max="13114" width="11.85546875" style="189" customWidth="1"/>
    <col min="13115" max="13312" width="11" style="189"/>
    <col min="13313" max="13313" width="13.7109375" style="189" customWidth="1"/>
    <col min="13314" max="13314" width="21" style="189" customWidth="1"/>
    <col min="13315" max="13315" width="81.5703125" style="189" customWidth="1"/>
    <col min="13316" max="13316" width="21" style="189" customWidth="1"/>
    <col min="13317" max="13317" width="19" style="189" customWidth="1"/>
    <col min="13318" max="13318" width="20.140625" style="189" customWidth="1"/>
    <col min="13319" max="13319" width="19.5703125" style="189" customWidth="1"/>
    <col min="13320" max="13320" width="21.140625" style="189" customWidth="1"/>
    <col min="13321" max="13322" width="0" style="189" hidden="1" customWidth="1"/>
    <col min="13323" max="13324" width="18.140625" style="189" customWidth="1"/>
    <col min="13325" max="13325" width="19.140625" style="189" customWidth="1"/>
    <col min="13326" max="13336" width="26" style="189" customWidth="1"/>
    <col min="13337" max="13342" width="22.140625" style="189" customWidth="1"/>
    <col min="13343" max="13343" width="14.7109375" style="189" customWidth="1"/>
    <col min="13344" max="13344" width="11.85546875" style="189" customWidth="1"/>
    <col min="13345" max="13345" width="15.7109375" style="189" customWidth="1"/>
    <col min="13346" max="13346" width="16.42578125" style="189" customWidth="1"/>
    <col min="13347" max="13347" width="14.7109375" style="189" customWidth="1"/>
    <col min="13348" max="13348" width="15.5703125" style="189" customWidth="1"/>
    <col min="13349" max="13349" width="13" style="189" customWidth="1"/>
    <col min="13350" max="13351" width="16" style="189" customWidth="1"/>
    <col min="13352" max="13352" width="11.85546875" style="189" customWidth="1"/>
    <col min="13353" max="13353" width="21.85546875" style="189" customWidth="1"/>
    <col min="13354" max="13354" width="15.7109375" style="189" customWidth="1"/>
    <col min="13355" max="13356" width="14" style="189" customWidth="1"/>
    <col min="13357" max="13358" width="15.5703125" style="189" customWidth="1"/>
    <col min="13359" max="13363" width="11" style="189" customWidth="1"/>
    <col min="13364" max="13364" width="10.42578125" style="189" customWidth="1"/>
    <col min="13365" max="13365" width="11" style="189" customWidth="1"/>
    <col min="13366" max="13366" width="15.140625" style="189" customWidth="1"/>
    <col min="13367" max="13367" width="11" style="189" customWidth="1"/>
    <col min="13368" max="13368" width="17.5703125" style="189" customWidth="1"/>
    <col min="13369" max="13369" width="11" style="189" customWidth="1"/>
    <col min="13370" max="13370" width="11.85546875" style="189" customWidth="1"/>
    <col min="13371" max="13568" width="11" style="189"/>
    <col min="13569" max="13569" width="13.7109375" style="189" customWidth="1"/>
    <col min="13570" max="13570" width="21" style="189" customWidth="1"/>
    <col min="13571" max="13571" width="81.5703125" style="189" customWidth="1"/>
    <col min="13572" max="13572" width="21" style="189" customWidth="1"/>
    <col min="13573" max="13573" width="19" style="189" customWidth="1"/>
    <col min="13574" max="13574" width="20.140625" style="189" customWidth="1"/>
    <col min="13575" max="13575" width="19.5703125" style="189" customWidth="1"/>
    <col min="13576" max="13576" width="21.140625" style="189" customWidth="1"/>
    <col min="13577" max="13578" width="0" style="189" hidden="1" customWidth="1"/>
    <col min="13579" max="13580" width="18.140625" style="189" customWidth="1"/>
    <col min="13581" max="13581" width="19.140625" style="189" customWidth="1"/>
    <col min="13582" max="13592" width="26" style="189" customWidth="1"/>
    <col min="13593" max="13598" width="22.140625" style="189" customWidth="1"/>
    <col min="13599" max="13599" width="14.7109375" style="189" customWidth="1"/>
    <col min="13600" max="13600" width="11.85546875" style="189" customWidth="1"/>
    <col min="13601" max="13601" width="15.7109375" style="189" customWidth="1"/>
    <col min="13602" max="13602" width="16.42578125" style="189" customWidth="1"/>
    <col min="13603" max="13603" width="14.7109375" style="189" customWidth="1"/>
    <col min="13604" max="13604" width="15.5703125" style="189" customWidth="1"/>
    <col min="13605" max="13605" width="13" style="189" customWidth="1"/>
    <col min="13606" max="13607" width="16" style="189" customWidth="1"/>
    <col min="13608" max="13608" width="11.85546875" style="189" customWidth="1"/>
    <col min="13609" max="13609" width="21.85546875" style="189" customWidth="1"/>
    <col min="13610" max="13610" width="15.7109375" style="189" customWidth="1"/>
    <col min="13611" max="13612" width="14" style="189" customWidth="1"/>
    <col min="13613" max="13614" width="15.5703125" style="189" customWidth="1"/>
    <col min="13615" max="13619" width="11" style="189" customWidth="1"/>
    <col min="13620" max="13620" width="10.42578125" style="189" customWidth="1"/>
    <col min="13621" max="13621" width="11" style="189" customWidth="1"/>
    <col min="13622" max="13622" width="15.140625" style="189" customWidth="1"/>
    <col min="13623" max="13623" width="11" style="189" customWidth="1"/>
    <col min="13624" max="13624" width="17.5703125" style="189" customWidth="1"/>
    <col min="13625" max="13625" width="11" style="189" customWidth="1"/>
    <col min="13626" max="13626" width="11.85546875" style="189" customWidth="1"/>
    <col min="13627" max="13824" width="11" style="189"/>
    <col min="13825" max="13825" width="13.7109375" style="189" customWidth="1"/>
    <col min="13826" max="13826" width="21" style="189" customWidth="1"/>
    <col min="13827" max="13827" width="81.5703125" style="189" customWidth="1"/>
    <col min="13828" max="13828" width="21" style="189" customWidth="1"/>
    <col min="13829" max="13829" width="19" style="189" customWidth="1"/>
    <col min="13830" max="13830" width="20.140625" style="189" customWidth="1"/>
    <col min="13831" max="13831" width="19.5703125" style="189" customWidth="1"/>
    <col min="13832" max="13832" width="21.140625" style="189" customWidth="1"/>
    <col min="13833" max="13834" width="0" style="189" hidden="1" customWidth="1"/>
    <col min="13835" max="13836" width="18.140625" style="189" customWidth="1"/>
    <col min="13837" max="13837" width="19.140625" style="189" customWidth="1"/>
    <col min="13838" max="13848" width="26" style="189" customWidth="1"/>
    <col min="13849" max="13854" width="22.140625" style="189" customWidth="1"/>
    <col min="13855" max="13855" width="14.7109375" style="189" customWidth="1"/>
    <col min="13856" max="13856" width="11.85546875" style="189" customWidth="1"/>
    <col min="13857" max="13857" width="15.7109375" style="189" customWidth="1"/>
    <col min="13858" max="13858" width="16.42578125" style="189" customWidth="1"/>
    <col min="13859" max="13859" width="14.7109375" style="189" customWidth="1"/>
    <col min="13860" max="13860" width="15.5703125" style="189" customWidth="1"/>
    <col min="13861" max="13861" width="13" style="189" customWidth="1"/>
    <col min="13862" max="13863" width="16" style="189" customWidth="1"/>
    <col min="13864" max="13864" width="11.85546875" style="189" customWidth="1"/>
    <col min="13865" max="13865" width="21.85546875" style="189" customWidth="1"/>
    <col min="13866" max="13866" width="15.7109375" style="189" customWidth="1"/>
    <col min="13867" max="13868" width="14" style="189" customWidth="1"/>
    <col min="13869" max="13870" width="15.5703125" style="189" customWidth="1"/>
    <col min="13871" max="13875" width="11" style="189" customWidth="1"/>
    <col min="13876" max="13876" width="10.42578125" style="189" customWidth="1"/>
    <col min="13877" max="13877" width="11" style="189" customWidth="1"/>
    <col min="13878" max="13878" width="15.140625" style="189" customWidth="1"/>
    <col min="13879" max="13879" width="11" style="189" customWidth="1"/>
    <col min="13880" max="13880" width="17.5703125" style="189" customWidth="1"/>
    <col min="13881" max="13881" width="11" style="189" customWidth="1"/>
    <col min="13882" max="13882" width="11.85546875" style="189" customWidth="1"/>
    <col min="13883" max="14080" width="11" style="189"/>
    <col min="14081" max="14081" width="13.7109375" style="189" customWidth="1"/>
    <col min="14082" max="14082" width="21" style="189" customWidth="1"/>
    <col min="14083" max="14083" width="81.5703125" style="189" customWidth="1"/>
    <col min="14084" max="14084" width="21" style="189" customWidth="1"/>
    <col min="14085" max="14085" width="19" style="189" customWidth="1"/>
    <col min="14086" max="14086" width="20.140625" style="189" customWidth="1"/>
    <col min="14087" max="14087" width="19.5703125" style="189" customWidth="1"/>
    <col min="14088" max="14088" width="21.140625" style="189" customWidth="1"/>
    <col min="14089" max="14090" width="0" style="189" hidden="1" customWidth="1"/>
    <col min="14091" max="14092" width="18.140625" style="189" customWidth="1"/>
    <col min="14093" max="14093" width="19.140625" style="189" customWidth="1"/>
    <col min="14094" max="14104" width="26" style="189" customWidth="1"/>
    <col min="14105" max="14110" width="22.140625" style="189" customWidth="1"/>
    <col min="14111" max="14111" width="14.7109375" style="189" customWidth="1"/>
    <col min="14112" max="14112" width="11.85546875" style="189" customWidth="1"/>
    <col min="14113" max="14113" width="15.7109375" style="189" customWidth="1"/>
    <col min="14114" max="14114" width="16.42578125" style="189" customWidth="1"/>
    <col min="14115" max="14115" width="14.7109375" style="189" customWidth="1"/>
    <col min="14116" max="14116" width="15.5703125" style="189" customWidth="1"/>
    <col min="14117" max="14117" width="13" style="189" customWidth="1"/>
    <col min="14118" max="14119" width="16" style="189" customWidth="1"/>
    <col min="14120" max="14120" width="11.85546875" style="189" customWidth="1"/>
    <col min="14121" max="14121" width="21.85546875" style="189" customWidth="1"/>
    <col min="14122" max="14122" width="15.7109375" style="189" customWidth="1"/>
    <col min="14123" max="14124" width="14" style="189" customWidth="1"/>
    <col min="14125" max="14126" width="15.5703125" style="189" customWidth="1"/>
    <col min="14127" max="14131" width="11" style="189" customWidth="1"/>
    <col min="14132" max="14132" width="10.42578125" style="189" customWidth="1"/>
    <col min="14133" max="14133" width="11" style="189" customWidth="1"/>
    <col min="14134" max="14134" width="15.140625" style="189" customWidth="1"/>
    <col min="14135" max="14135" width="11" style="189" customWidth="1"/>
    <col min="14136" max="14136" width="17.5703125" style="189" customWidth="1"/>
    <col min="14137" max="14137" width="11" style="189" customWidth="1"/>
    <col min="14138" max="14138" width="11.85546875" style="189" customWidth="1"/>
    <col min="14139" max="14336" width="11" style="189"/>
    <col min="14337" max="14337" width="13.7109375" style="189" customWidth="1"/>
    <col min="14338" max="14338" width="21" style="189" customWidth="1"/>
    <col min="14339" max="14339" width="81.5703125" style="189" customWidth="1"/>
    <col min="14340" max="14340" width="21" style="189" customWidth="1"/>
    <col min="14341" max="14341" width="19" style="189" customWidth="1"/>
    <col min="14342" max="14342" width="20.140625" style="189" customWidth="1"/>
    <col min="14343" max="14343" width="19.5703125" style="189" customWidth="1"/>
    <col min="14344" max="14344" width="21.140625" style="189" customWidth="1"/>
    <col min="14345" max="14346" width="0" style="189" hidden="1" customWidth="1"/>
    <col min="14347" max="14348" width="18.140625" style="189" customWidth="1"/>
    <col min="14349" max="14349" width="19.140625" style="189" customWidth="1"/>
    <col min="14350" max="14360" width="26" style="189" customWidth="1"/>
    <col min="14361" max="14366" width="22.140625" style="189" customWidth="1"/>
    <col min="14367" max="14367" width="14.7109375" style="189" customWidth="1"/>
    <col min="14368" max="14368" width="11.85546875" style="189" customWidth="1"/>
    <col min="14369" max="14369" width="15.7109375" style="189" customWidth="1"/>
    <col min="14370" max="14370" width="16.42578125" style="189" customWidth="1"/>
    <col min="14371" max="14371" width="14.7109375" style="189" customWidth="1"/>
    <col min="14372" max="14372" width="15.5703125" style="189" customWidth="1"/>
    <col min="14373" max="14373" width="13" style="189" customWidth="1"/>
    <col min="14374" max="14375" width="16" style="189" customWidth="1"/>
    <col min="14376" max="14376" width="11.85546875" style="189" customWidth="1"/>
    <col min="14377" max="14377" width="21.85546875" style="189" customWidth="1"/>
    <col min="14378" max="14378" width="15.7109375" style="189" customWidth="1"/>
    <col min="14379" max="14380" width="14" style="189" customWidth="1"/>
    <col min="14381" max="14382" width="15.5703125" style="189" customWidth="1"/>
    <col min="14383" max="14387" width="11" style="189" customWidth="1"/>
    <col min="14388" max="14388" width="10.42578125" style="189" customWidth="1"/>
    <col min="14389" max="14389" width="11" style="189" customWidth="1"/>
    <col min="14390" max="14390" width="15.140625" style="189" customWidth="1"/>
    <col min="14391" max="14391" width="11" style="189" customWidth="1"/>
    <col min="14392" max="14392" width="17.5703125" style="189" customWidth="1"/>
    <col min="14393" max="14393" width="11" style="189" customWidth="1"/>
    <col min="14394" max="14394" width="11.85546875" style="189" customWidth="1"/>
    <col min="14395" max="14592" width="11" style="189"/>
    <col min="14593" max="14593" width="13.7109375" style="189" customWidth="1"/>
    <col min="14594" max="14594" width="21" style="189" customWidth="1"/>
    <col min="14595" max="14595" width="81.5703125" style="189" customWidth="1"/>
    <col min="14596" max="14596" width="21" style="189" customWidth="1"/>
    <col min="14597" max="14597" width="19" style="189" customWidth="1"/>
    <col min="14598" max="14598" width="20.140625" style="189" customWidth="1"/>
    <col min="14599" max="14599" width="19.5703125" style="189" customWidth="1"/>
    <col min="14600" max="14600" width="21.140625" style="189" customWidth="1"/>
    <col min="14601" max="14602" width="0" style="189" hidden="1" customWidth="1"/>
    <col min="14603" max="14604" width="18.140625" style="189" customWidth="1"/>
    <col min="14605" max="14605" width="19.140625" style="189" customWidth="1"/>
    <col min="14606" max="14616" width="26" style="189" customWidth="1"/>
    <col min="14617" max="14622" width="22.140625" style="189" customWidth="1"/>
    <col min="14623" max="14623" width="14.7109375" style="189" customWidth="1"/>
    <col min="14624" max="14624" width="11.85546875" style="189" customWidth="1"/>
    <col min="14625" max="14625" width="15.7109375" style="189" customWidth="1"/>
    <col min="14626" max="14626" width="16.42578125" style="189" customWidth="1"/>
    <col min="14627" max="14627" width="14.7109375" style="189" customWidth="1"/>
    <col min="14628" max="14628" width="15.5703125" style="189" customWidth="1"/>
    <col min="14629" max="14629" width="13" style="189" customWidth="1"/>
    <col min="14630" max="14631" width="16" style="189" customWidth="1"/>
    <col min="14632" max="14632" width="11.85546875" style="189" customWidth="1"/>
    <col min="14633" max="14633" width="21.85546875" style="189" customWidth="1"/>
    <col min="14634" max="14634" width="15.7109375" style="189" customWidth="1"/>
    <col min="14635" max="14636" width="14" style="189" customWidth="1"/>
    <col min="14637" max="14638" width="15.5703125" style="189" customWidth="1"/>
    <col min="14639" max="14643" width="11" style="189" customWidth="1"/>
    <col min="14644" max="14644" width="10.42578125" style="189" customWidth="1"/>
    <col min="14645" max="14645" width="11" style="189" customWidth="1"/>
    <col min="14646" max="14646" width="15.140625" style="189" customWidth="1"/>
    <col min="14647" max="14647" width="11" style="189" customWidth="1"/>
    <col min="14648" max="14648" width="17.5703125" style="189" customWidth="1"/>
    <col min="14649" max="14649" width="11" style="189" customWidth="1"/>
    <col min="14650" max="14650" width="11.85546875" style="189" customWidth="1"/>
    <col min="14651" max="14848" width="11" style="189"/>
    <col min="14849" max="14849" width="13.7109375" style="189" customWidth="1"/>
    <col min="14850" max="14850" width="21" style="189" customWidth="1"/>
    <col min="14851" max="14851" width="81.5703125" style="189" customWidth="1"/>
    <col min="14852" max="14852" width="21" style="189" customWidth="1"/>
    <col min="14853" max="14853" width="19" style="189" customWidth="1"/>
    <col min="14854" max="14854" width="20.140625" style="189" customWidth="1"/>
    <col min="14855" max="14855" width="19.5703125" style="189" customWidth="1"/>
    <col min="14856" max="14856" width="21.140625" style="189" customWidth="1"/>
    <col min="14857" max="14858" width="0" style="189" hidden="1" customWidth="1"/>
    <col min="14859" max="14860" width="18.140625" style="189" customWidth="1"/>
    <col min="14861" max="14861" width="19.140625" style="189" customWidth="1"/>
    <col min="14862" max="14872" width="26" style="189" customWidth="1"/>
    <col min="14873" max="14878" width="22.140625" style="189" customWidth="1"/>
    <col min="14879" max="14879" width="14.7109375" style="189" customWidth="1"/>
    <col min="14880" max="14880" width="11.85546875" style="189" customWidth="1"/>
    <col min="14881" max="14881" width="15.7109375" style="189" customWidth="1"/>
    <col min="14882" max="14882" width="16.42578125" style="189" customWidth="1"/>
    <col min="14883" max="14883" width="14.7109375" style="189" customWidth="1"/>
    <col min="14884" max="14884" width="15.5703125" style="189" customWidth="1"/>
    <col min="14885" max="14885" width="13" style="189" customWidth="1"/>
    <col min="14886" max="14887" width="16" style="189" customWidth="1"/>
    <col min="14888" max="14888" width="11.85546875" style="189" customWidth="1"/>
    <col min="14889" max="14889" width="21.85546875" style="189" customWidth="1"/>
    <col min="14890" max="14890" width="15.7109375" style="189" customWidth="1"/>
    <col min="14891" max="14892" width="14" style="189" customWidth="1"/>
    <col min="14893" max="14894" width="15.5703125" style="189" customWidth="1"/>
    <col min="14895" max="14899" width="11" style="189" customWidth="1"/>
    <col min="14900" max="14900" width="10.42578125" style="189" customWidth="1"/>
    <col min="14901" max="14901" width="11" style="189" customWidth="1"/>
    <col min="14902" max="14902" width="15.140625" style="189" customWidth="1"/>
    <col min="14903" max="14903" width="11" style="189" customWidth="1"/>
    <col min="14904" max="14904" width="17.5703125" style="189" customWidth="1"/>
    <col min="14905" max="14905" width="11" style="189" customWidth="1"/>
    <col min="14906" max="14906" width="11.85546875" style="189" customWidth="1"/>
    <col min="14907" max="15104" width="11" style="189"/>
    <col min="15105" max="15105" width="13.7109375" style="189" customWidth="1"/>
    <col min="15106" max="15106" width="21" style="189" customWidth="1"/>
    <col min="15107" max="15107" width="81.5703125" style="189" customWidth="1"/>
    <col min="15108" max="15108" width="21" style="189" customWidth="1"/>
    <col min="15109" max="15109" width="19" style="189" customWidth="1"/>
    <col min="15110" max="15110" width="20.140625" style="189" customWidth="1"/>
    <col min="15111" max="15111" width="19.5703125" style="189" customWidth="1"/>
    <col min="15112" max="15112" width="21.140625" style="189" customWidth="1"/>
    <col min="15113" max="15114" width="0" style="189" hidden="1" customWidth="1"/>
    <col min="15115" max="15116" width="18.140625" style="189" customWidth="1"/>
    <col min="15117" max="15117" width="19.140625" style="189" customWidth="1"/>
    <col min="15118" max="15128" width="26" style="189" customWidth="1"/>
    <col min="15129" max="15134" width="22.140625" style="189" customWidth="1"/>
    <col min="15135" max="15135" width="14.7109375" style="189" customWidth="1"/>
    <col min="15136" max="15136" width="11.85546875" style="189" customWidth="1"/>
    <col min="15137" max="15137" width="15.7109375" style="189" customWidth="1"/>
    <col min="15138" max="15138" width="16.42578125" style="189" customWidth="1"/>
    <col min="15139" max="15139" width="14.7109375" style="189" customWidth="1"/>
    <col min="15140" max="15140" width="15.5703125" style="189" customWidth="1"/>
    <col min="15141" max="15141" width="13" style="189" customWidth="1"/>
    <col min="15142" max="15143" width="16" style="189" customWidth="1"/>
    <col min="15144" max="15144" width="11.85546875" style="189" customWidth="1"/>
    <col min="15145" max="15145" width="21.85546875" style="189" customWidth="1"/>
    <col min="15146" max="15146" width="15.7109375" style="189" customWidth="1"/>
    <col min="15147" max="15148" width="14" style="189" customWidth="1"/>
    <col min="15149" max="15150" width="15.5703125" style="189" customWidth="1"/>
    <col min="15151" max="15155" width="11" style="189" customWidth="1"/>
    <col min="15156" max="15156" width="10.42578125" style="189" customWidth="1"/>
    <col min="15157" max="15157" width="11" style="189" customWidth="1"/>
    <col min="15158" max="15158" width="15.140625" style="189" customWidth="1"/>
    <col min="15159" max="15159" width="11" style="189" customWidth="1"/>
    <col min="15160" max="15160" width="17.5703125" style="189" customWidth="1"/>
    <col min="15161" max="15161" width="11" style="189" customWidth="1"/>
    <col min="15162" max="15162" width="11.85546875" style="189" customWidth="1"/>
    <col min="15163" max="15360" width="11" style="189"/>
    <col min="15361" max="15361" width="13.7109375" style="189" customWidth="1"/>
    <col min="15362" max="15362" width="21" style="189" customWidth="1"/>
    <col min="15363" max="15363" width="81.5703125" style="189" customWidth="1"/>
    <col min="15364" max="15364" width="21" style="189" customWidth="1"/>
    <col min="15365" max="15365" width="19" style="189" customWidth="1"/>
    <col min="15366" max="15366" width="20.140625" style="189" customWidth="1"/>
    <col min="15367" max="15367" width="19.5703125" style="189" customWidth="1"/>
    <col min="15368" max="15368" width="21.140625" style="189" customWidth="1"/>
    <col min="15369" max="15370" width="0" style="189" hidden="1" customWidth="1"/>
    <col min="15371" max="15372" width="18.140625" style="189" customWidth="1"/>
    <col min="15373" max="15373" width="19.140625" style="189" customWidth="1"/>
    <col min="15374" max="15384" width="26" style="189" customWidth="1"/>
    <col min="15385" max="15390" width="22.140625" style="189" customWidth="1"/>
    <col min="15391" max="15391" width="14.7109375" style="189" customWidth="1"/>
    <col min="15392" max="15392" width="11.85546875" style="189" customWidth="1"/>
    <col min="15393" max="15393" width="15.7109375" style="189" customWidth="1"/>
    <col min="15394" max="15394" width="16.42578125" style="189" customWidth="1"/>
    <col min="15395" max="15395" width="14.7109375" style="189" customWidth="1"/>
    <col min="15396" max="15396" width="15.5703125" style="189" customWidth="1"/>
    <col min="15397" max="15397" width="13" style="189" customWidth="1"/>
    <col min="15398" max="15399" width="16" style="189" customWidth="1"/>
    <col min="15400" max="15400" width="11.85546875" style="189" customWidth="1"/>
    <col min="15401" max="15401" width="21.85546875" style="189" customWidth="1"/>
    <col min="15402" max="15402" width="15.7109375" style="189" customWidth="1"/>
    <col min="15403" max="15404" width="14" style="189" customWidth="1"/>
    <col min="15405" max="15406" width="15.5703125" style="189" customWidth="1"/>
    <col min="15407" max="15411" width="11" style="189" customWidth="1"/>
    <col min="15412" max="15412" width="10.42578125" style="189" customWidth="1"/>
    <col min="15413" max="15413" width="11" style="189" customWidth="1"/>
    <col min="15414" max="15414" width="15.140625" style="189" customWidth="1"/>
    <col min="15415" max="15415" width="11" style="189" customWidth="1"/>
    <col min="15416" max="15416" width="17.5703125" style="189" customWidth="1"/>
    <col min="15417" max="15417" width="11" style="189" customWidth="1"/>
    <col min="15418" max="15418" width="11.85546875" style="189" customWidth="1"/>
    <col min="15419" max="15616" width="11" style="189"/>
    <col min="15617" max="15617" width="13.7109375" style="189" customWidth="1"/>
    <col min="15618" max="15618" width="21" style="189" customWidth="1"/>
    <col min="15619" max="15619" width="81.5703125" style="189" customWidth="1"/>
    <col min="15620" max="15620" width="21" style="189" customWidth="1"/>
    <col min="15621" max="15621" width="19" style="189" customWidth="1"/>
    <col min="15622" max="15622" width="20.140625" style="189" customWidth="1"/>
    <col min="15623" max="15623" width="19.5703125" style="189" customWidth="1"/>
    <col min="15624" max="15624" width="21.140625" style="189" customWidth="1"/>
    <col min="15625" max="15626" width="0" style="189" hidden="1" customWidth="1"/>
    <col min="15627" max="15628" width="18.140625" style="189" customWidth="1"/>
    <col min="15629" max="15629" width="19.140625" style="189" customWidth="1"/>
    <col min="15630" max="15640" width="26" style="189" customWidth="1"/>
    <col min="15641" max="15646" width="22.140625" style="189" customWidth="1"/>
    <col min="15647" max="15647" width="14.7109375" style="189" customWidth="1"/>
    <col min="15648" max="15648" width="11.85546875" style="189" customWidth="1"/>
    <col min="15649" max="15649" width="15.7109375" style="189" customWidth="1"/>
    <col min="15650" max="15650" width="16.42578125" style="189" customWidth="1"/>
    <col min="15651" max="15651" width="14.7109375" style="189" customWidth="1"/>
    <col min="15652" max="15652" width="15.5703125" style="189" customWidth="1"/>
    <col min="15653" max="15653" width="13" style="189" customWidth="1"/>
    <col min="15654" max="15655" width="16" style="189" customWidth="1"/>
    <col min="15656" max="15656" width="11.85546875" style="189" customWidth="1"/>
    <col min="15657" max="15657" width="21.85546875" style="189" customWidth="1"/>
    <col min="15658" max="15658" width="15.7109375" style="189" customWidth="1"/>
    <col min="15659" max="15660" width="14" style="189" customWidth="1"/>
    <col min="15661" max="15662" width="15.5703125" style="189" customWidth="1"/>
    <col min="15663" max="15667" width="11" style="189" customWidth="1"/>
    <col min="15668" max="15668" width="10.42578125" style="189" customWidth="1"/>
    <col min="15669" max="15669" width="11" style="189" customWidth="1"/>
    <col min="15670" max="15670" width="15.140625" style="189" customWidth="1"/>
    <col min="15671" max="15671" width="11" style="189" customWidth="1"/>
    <col min="15672" max="15672" width="17.5703125" style="189" customWidth="1"/>
    <col min="15673" max="15673" width="11" style="189" customWidth="1"/>
    <col min="15674" max="15674" width="11.85546875" style="189" customWidth="1"/>
    <col min="15675" max="15872" width="11" style="189"/>
    <col min="15873" max="15873" width="13.7109375" style="189" customWidth="1"/>
    <col min="15874" max="15874" width="21" style="189" customWidth="1"/>
    <col min="15875" max="15875" width="81.5703125" style="189" customWidth="1"/>
    <col min="15876" max="15876" width="21" style="189" customWidth="1"/>
    <col min="15877" max="15877" width="19" style="189" customWidth="1"/>
    <col min="15878" max="15878" width="20.140625" style="189" customWidth="1"/>
    <col min="15879" max="15879" width="19.5703125" style="189" customWidth="1"/>
    <col min="15880" max="15880" width="21.140625" style="189" customWidth="1"/>
    <col min="15881" max="15882" width="0" style="189" hidden="1" customWidth="1"/>
    <col min="15883" max="15884" width="18.140625" style="189" customWidth="1"/>
    <col min="15885" max="15885" width="19.140625" style="189" customWidth="1"/>
    <col min="15886" max="15896" width="26" style="189" customWidth="1"/>
    <col min="15897" max="15902" width="22.140625" style="189" customWidth="1"/>
    <col min="15903" max="15903" width="14.7109375" style="189" customWidth="1"/>
    <col min="15904" max="15904" width="11.85546875" style="189" customWidth="1"/>
    <col min="15905" max="15905" width="15.7109375" style="189" customWidth="1"/>
    <col min="15906" max="15906" width="16.42578125" style="189" customWidth="1"/>
    <col min="15907" max="15907" width="14.7109375" style="189" customWidth="1"/>
    <col min="15908" max="15908" width="15.5703125" style="189" customWidth="1"/>
    <col min="15909" max="15909" width="13" style="189" customWidth="1"/>
    <col min="15910" max="15911" width="16" style="189" customWidth="1"/>
    <col min="15912" max="15912" width="11.85546875" style="189" customWidth="1"/>
    <col min="15913" max="15913" width="21.85546875" style="189" customWidth="1"/>
    <col min="15914" max="15914" width="15.7109375" style="189" customWidth="1"/>
    <col min="15915" max="15916" width="14" style="189" customWidth="1"/>
    <col min="15917" max="15918" width="15.5703125" style="189" customWidth="1"/>
    <col min="15919" max="15923" width="11" style="189" customWidth="1"/>
    <col min="15924" max="15924" width="10.42578125" style="189" customWidth="1"/>
    <col min="15925" max="15925" width="11" style="189" customWidth="1"/>
    <col min="15926" max="15926" width="15.140625" style="189" customWidth="1"/>
    <col min="15927" max="15927" width="11" style="189" customWidth="1"/>
    <col min="15928" max="15928" width="17.5703125" style="189" customWidth="1"/>
    <col min="15929" max="15929" width="11" style="189" customWidth="1"/>
    <col min="15930" max="15930" width="11.85546875" style="189" customWidth="1"/>
    <col min="15931" max="16128" width="11" style="189"/>
    <col min="16129" max="16129" width="13.7109375" style="189" customWidth="1"/>
    <col min="16130" max="16130" width="21" style="189" customWidth="1"/>
    <col min="16131" max="16131" width="81.5703125" style="189" customWidth="1"/>
    <col min="16132" max="16132" width="21" style="189" customWidth="1"/>
    <col min="16133" max="16133" width="19" style="189" customWidth="1"/>
    <col min="16134" max="16134" width="20.140625" style="189" customWidth="1"/>
    <col min="16135" max="16135" width="19.5703125" style="189" customWidth="1"/>
    <col min="16136" max="16136" width="21.140625" style="189" customWidth="1"/>
    <col min="16137" max="16138" width="0" style="189" hidden="1" customWidth="1"/>
    <col min="16139" max="16140" width="18.140625" style="189" customWidth="1"/>
    <col min="16141" max="16141" width="19.140625" style="189" customWidth="1"/>
    <col min="16142" max="16152" width="26" style="189" customWidth="1"/>
    <col min="16153" max="16158" width="22.140625" style="189" customWidth="1"/>
    <col min="16159" max="16159" width="14.7109375" style="189" customWidth="1"/>
    <col min="16160" max="16160" width="11.85546875" style="189" customWidth="1"/>
    <col min="16161" max="16161" width="15.7109375" style="189" customWidth="1"/>
    <col min="16162" max="16162" width="16.42578125" style="189" customWidth="1"/>
    <col min="16163" max="16163" width="14.7109375" style="189" customWidth="1"/>
    <col min="16164" max="16164" width="15.5703125" style="189" customWidth="1"/>
    <col min="16165" max="16165" width="13" style="189" customWidth="1"/>
    <col min="16166" max="16167" width="16" style="189" customWidth="1"/>
    <col min="16168" max="16168" width="11.85546875" style="189" customWidth="1"/>
    <col min="16169" max="16169" width="21.85546875" style="189" customWidth="1"/>
    <col min="16170" max="16170" width="15.7109375" style="189" customWidth="1"/>
    <col min="16171" max="16172" width="14" style="189" customWidth="1"/>
    <col min="16173" max="16174" width="15.5703125" style="189" customWidth="1"/>
    <col min="16175" max="16179" width="11" style="189" customWidth="1"/>
    <col min="16180" max="16180" width="10.42578125" style="189" customWidth="1"/>
    <col min="16181" max="16181" width="11" style="189" customWidth="1"/>
    <col min="16182" max="16182" width="15.140625" style="189" customWidth="1"/>
    <col min="16183" max="16183" width="11" style="189" customWidth="1"/>
    <col min="16184" max="16184" width="17.5703125" style="189" customWidth="1"/>
    <col min="16185" max="16185" width="11" style="189" customWidth="1"/>
    <col min="16186" max="16186" width="11.85546875" style="189" customWidth="1"/>
    <col min="16187" max="16384" width="11" style="189"/>
  </cols>
  <sheetData>
    <row r="1" spans="2:40" ht="20.25" hidden="1">
      <c r="C1" s="190" t="s">
        <v>245</v>
      </c>
      <c r="D1" s="190"/>
      <c r="E1" s="190"/>
      <c r="F1" s="190"/>
      <c r="G1" s="190"/>
      <c r="H1" s="190"/>
    </row>
    <row r="2" spans="2:40" ht="18" hidden="1" customHeight="1">
      <c r="C2" s="191" t="s">
        <v>246</v>
      </c>
      <c r="D2" s="191"/>
      <c r="E2" s="191"/>
      <c r="F2" s="191"/>
      <c r="G2" s="191"/>
      <c r="H2" s="191"/>
    </row>
    <row r="3" spans="2:40" ht="18" hidden="1" customHeight="1">
      <c r="C3" s="191" t="s">
        <v>247</v>
      </c>
      <c r="D3" s="191"/>
      <c r="E3" s="191"/>
      <c r="F3" s="191"/>
      <c r="G3" s="191"/>
      <c r="H3" s="191"/>
    </row>
    <row r="4" spans="2:40" ht="20.25" hidden="1">
      <c r="C4" s="192" t="s">
        <v>248</v>
      </c>
      <c r="D4" s="192"/>
      <c r="E4" s="192"/>
      <c r="F4" s="192"/>
      <c r="G4" s="192"/>
      <c r="H4" s="192"/>
    </row>
    <row r="5" spans="2:40" ht="20.25" hidden="1">
      <c r="C5" s="190" t="s">
        <v>249</v>
      </c>
      <c r="D5" s="190"/>
      <c r="E5" s="190"/>
      <c r="F5" s="190"/>
      <c r="G5" s="190"/>
      <c r="H5" s="190"/>
    </row>
    <row r="6" spans="2:40" ht="18.75" hidden="1">
      <c r="C6" s="193"/>
      <c r="D6" s="193"/>
      <c r="E6" s="193"/>
      <c r="F6" s="193"/>
      <c r="G6" s="193"/>
      <c r="H6" s="193"/>
    </row>
    <row r="7" spans="2:40" ht="20.25">
      <c r="C7" s="194"/>
      <c r="D7" s="194"/>
      <c r="E7" s="194"/>
      <c r="F7" s="194"/>
      <c r="G7" s="194"/>
      <c r="H7" s="195"/>
    </row>
    <row r="8" spans="2:40" ht="19.899999999999999" customHeight="1">
      <c r="B8" s="196"/>
      <c r="C8" s="197"/>
      <c r="D8" s="197"/>
      <c r="E8" s="197"/>
      <c r="F8" s="197"/>
      <c r="G8" s="198" t="s">
        <v>250</v>
      </c>
      <c r="H8" s="198"/>
      <c r="I8" s="199"/>
      <c r="J8" s="199"/>
    </row>
    <row r="9" spans="2:40" ht="19.899999999999999" customHeight="1">
      <c r="B9" s="196"/>
      <c r="C9" s="200"/>
      <c r="D9" s="200"/>
      <c r="E9" s="200"/>
      <c r="F9" s="200"/>
      <c r="G9" s="198" t="s">
        <v>251</v>
      </c>
      <c r="H9" s="198"/>
      <c r="I9" s="201"/>
      <c r="J9" s="201"/>
    </row>
    <row r="10" spans="2:40" ht="19.899999999999999" customHeight="1">
      <c r="B10" s="196"/>
      <c r="C10" s="200"/>
      <c r="D10" s="200"/>
      <c r="E10" s="200"/>
      <c r="F10" s="200"/>
      <c r="G10" s="198" t="s">
        <v>2</v>
      </c>
      <c r="H10" s="198"/>
      <c r="I10" s="202"/>
      <c r="J10" s="202"/>
    </row>
    <row r="11" spans="2:40" ht="17.649999999999999" customHeight="1">
      <c r="B11" s="196"/>
      <c r="C11" s="200"/>
      <c r="D11" s="200"/>
      <c r="E11" s="200"/>
      <c r="F11" s="200"/>
      <c r="G11" s="198" t="s">
        <v>252</v>
      </c>
      <c r="H11" s="198"/>
      <c r="I11" s="203"/>
      <c r="J11" s="203"/>
    </row>
    <row r="12" spans="2:40" ht="16.899999999999999" customHeight="1">
      <c r="B12" s="204"/>
      <c r="C12" s="204"/>
      <c r="D12" s="204"/>
      <c r="E12" s="204"/>
      <c r="F12" s="204"/>
      <c r="G12" s="204"/>
      <c r="H12" s="205"/>
      <c r="I12" s="206"/>
      <c r="J12" s="206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207"/>
      <c r="Z12" s="207"/>
      <c r="AA12" s="207"/>
      <c r="AB12" s="207"/>
      <c r="AC12" s="207"/>
      <c r="AD12" s="207"/>
      <c r="AE12" s="185"/>
      <c r="AF12" s="185"/>
      <c r="AG12" s="185"/>
      <c r="AH12" s="185"/>
      <c r="AI12" s="185"/>
      <c r="AJ12" s="185"/>
      <c r="AK12" s="185"/>
      <c r="AL12" s="185"/>
      <c r="AM12" s="185"/>
      <c r="AN12" s="185"/>
    </row>
    <row r="13" spans="2:40" ht="13.35" customHeight="1">
      <c r="B13" s="208"/>
      <c r="C13" s="208"/>
      <c r="D13" s="208"/>
      <c r="E13" s="208"/>
      <c r="F13" s="208"/>
      <c r="G13" s="208"/>
      <c r="H13" s="208"/>
      <c r="I13" s="209"/>
      <c r="J13" s="209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207"/>
      <c r="Z13" s="207"/>
      <c r="AA13" s="207"/>
      <c r="AB13" s="207"/>
      <c r="AC13" s="207"/>
      <c r="AD13" s="207"/>
      <c r="AE13" s="185"/>
      <c r="AF13" s="185"/>
      <c r="AG13" s="185"/>
      <c r="AH13" s="185"/>
      <c r="AI13" s="185"/>
      <c r="AJ13" s="185"/>
      <c r="AK13" s="185"/>
      <c r="AL13" s="185"/>
      <c r="AM13" s="185"/>
      <c r="AN13" s="185"/>
    </row>
    <row r="14" spans="2:40" ht="16.350000000000001" customHeight="1">
      <c r="B14" s="208"/>
      <c r="C14" s="167"/>
      <c r="D14" s="167"/>
      <c r="E14" s="167"/>
      <c r="F14" s="167"/>
      <c r="G14" s="167"/>
      <c r="H14" s="205"/>
      <c r="I14" s="210"/>
      <c r="J14" s="210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207"/>
      <c r="Z14" s="207"/>
      <c r="AA14" s="207"/>
      <c r="AB14" s="207"/>
      <c r="AC14" s="207"/>
      <c r="AD14" s="207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</row>
    <row r="15" spans="2:40" ht="26.65" customHeight="1">
      <c r="B15" s="196"/>
      <c r="C15" s="211" t="s">
        <v>253</v>
      </c>
      <c r="D15" s="211"/>
      <c r="E15" s="211"/>
      <c r="F15" s="211"/>
      <c r="G15" s="211"/>
      <c r="H15" s="211"/>
      <c r="I15" s="211"/>
      <c r="J15" s="211"/>
      <c r="K15" s="212"/>
    </row>
    <row r="16" spans="2:40" ht="16.899999999999999" customHeight="1">
      <c r="B16" s="213" t="s">
        <v>254</v>
      </c>
      <c r="C16" s="208"/>
      <c r="D16" s="208"/>
      <c r="E16" s="208"/>
      <c r="F16" s="208"/>
      <c r="G16" s="208"/>
      <c r="H16" s="208"/>
      <c r="I16" s="209"/>
      <c r="J16" s="209"/>
      <c r="K16" s="212"/>
    </row>
    <row r="17" spans="2:58" ht="16.899999999999999" customHeight="1">
      <c r="B17" s="167" t="s">
        <v>5</v>
      </c>
      <c r="C17" s="208"/>
      <c r="D17" s="208"/>
      <c r="E17" s="208"/>
      <c r="F17" s="208"/>
      <c r="G17" s="208"/>
      <c r="H17" s="208"/>
      <c r="I17" s="209"/>
      <c r="J17" s="209"/>
      <c r="K17" s="212"/>
    </row>
    <row r="18" spans="2:58" ht="14.45" customHeight="1">
      <c r="B18" s="196"/>
      <c r="C18" s="208"/>
      <c r="D18" s="208"/>
      <c r="E18" s="208"/>
      <c r="F18" s="208"/>
      <c r="G18" s="208"/>
      <c r="H18" s="167" t="s">
        <v>6</v>
      </c>
      <c r="I18" s="214"/>
      <c r="J18" s="214"/>
      <c r="K18" s="212"/>
    </row>
    <row r="19" spans="2:58" ht="25.5" customHeight="1">
      <c r="B19" s="170" t="s">
        <v>255</v>
      </c>
      <c r="C19" s="170" t="s">
        <v>256</v>
      </c>
      <c r="D19" s="170" t="s">
        <v>257</v>
      </c>
      <c r="E19" s="170" t="s">
        <v>258</v>
      </c>
      <c r="F19" s="170" t="s">
        <v>259</v>
      </c>
      <c r="G19" s="170" t="s">
        <v>260</v>
      </c>
      <c r="H19" s="170" t="s">
        <v>261</v>
      </c>
      <c r="I19" s="215"/>
      <c r="J19" s="216"/>
      <c r="K19" s="209"/>
      <c r="L19" s="209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17"/>
      <c r="Z19" s="217"/>
      <c r="AA19" s="217"/>
      <c r="AB19" s="217"/>
      <c r="AC19" s="217"/>
      <c r="AD19" s="217"/>
      <c r="AE19" s="209"/>
      <c r="AF19" s="209"/>
      <c r="AG19" s="209"/>
      <c r="AH19" s="209"/>
      <c r="AI19" s="209"/>
      <c r="AJ19" s="209"/>
      <c r="AK19" s="209"/>
      <c r="AL19" s="209"/>
      <c r="AM19" s="209"/>
      <c r="AN19" s="209"/>
    </row>
    <row r="20" spans="2:58" ht="68.45" customHeight="1">
      <c r="B20" s="170"/>
      <c r="C20" s="170"/>
      <c r="D20" s="170"/>
      <c r="E20" s="170"/>
      <c r="F20" s="170"/>
      <c r="G20" s="170"/>
      <c r="H20" s="170"/>
      <c r="I20" s="215"/>
      <c r="J20" s="216"/>
      <c r="K20" s="209"/>
      <c r="L20" s="209"/>
      <c r="M20" s="218"/>
      <c r="N20" s="218"/>
      <c r="O20" s="218"/>
      <c r="P20" s="218"/>
      <c r="Q20" s="218"/>
      <c r="R20" s="218"/>
      <c r="S20" s="218"/>
      <c r="T20" s="219"/>
      <c r="U20" s="219"/>
      <c r="V20" s="219"/>
      <c r="W20" s="219"/>
      <c r="X20" s="219"/>
      <c r="Y20" s="219">
        <v>44057</v>
      </c>
      <c r="Z20" s="219">
        <v>44056</v>
      </c>
      <c r="AA20" s="219">
        <v>44054</v>
      </c>
      <c r="AB20" s="218" t="s">
        <v>262</v>
      </c>
      <c r="AC20" s="218" t="s">
        <v>263</v>
      </c>
      <c r="AD20" s="218" t="s">
        <v>264</v>
      </c>
      <c r="AE20" s="219">
        <v>44033</v>
      </c>
      <c r="AF20" s="218" t="s">
        <v>265</v>
      </c>
      <c r="AG20" s="218" t="s">
        <v>266</v>
      </c>
      <c r="AH20" s="218" t="s">
        <v>267</v>
      </c>
      <c r="AI20" s="218" t="s">
        <v>268</v>
      </c>
      <c r="AJ20" s="218" t="s">
        <v>269</v>
      </c>
      <c r="AK20" s="199" t="s">
        <v>270</v>
      </c>
      <c r="AL20" s="199" t="s">
        <v>271</v>
      </c>
      <c r="AM20" s="199" t="s">
        <v>272</v>
      </c>
      <c r="AN20" s="199" t="s">
        <v>273</v>
      </c>
      <c r="AO20" s="199" t="s">
        <v>274</v>
      </c>
      <c r="AP20" s="199" t="s">
        <v>274</v>
      </c>
      <c r="AQ20" s="199" t="s">
        <v>275</v>
      </c>
      <c r="AR20" s="199" t="s">
        <v>276</v>
      </c>
      <c r="AS20" s="220" t="s">
        <v>277</v>
      </c>
      <c r="AT20" s="199" t="s">
        <v>278</v>
      </c>
      <c r="AU20" s="199" t="s">
        <v>279</v>
      </c>
      <c r="AV20" s="199" t="s">
        <v>280</v>
      </c>
      <c r="AW20" s="199" t="s">
        <v>281</v>
      </c>
      <c r="AX20" s="199" t="s">
        <v>282</v>
      </c>
      <c r="AY20" s="199" t="s">
        <v>283</v>
      </c>
      <c r="AZ20" s="199" t="s">
        <v>284</v>
      </c>
      <c r="BA20" s="199" t="s">
        <v>285</v>
      </c>
      <c r="BB20" s="199" t="s">
        <v>286</v>
      </c>
      <c r="BC20" s="199" t="s">
        <v>287</v>
      </c>
      <c r="BD20" s="199" t="s">
        <v>288</v>
      </c>
      <c r="BE20" s="199" t="s">
        <v>289</v>
      </c>
      <c r="BF20" s="199" t="s">
        <v>290</v>
      </c>
    </row>
    <row r="21" spans="2:58" ht="19.899999999999999" customHeight="1">
      <c r="B21" s="221">
        <v>1</v>
      </c>
      <c r="C21" s="221">
        <v>2</v>
      </c>
      <c r="D21" s="221"/>
      <c r="E21" s="221"/>
      <c r="F21" s="221"/>
      <c r="G21" s="221"/>
      <c r="H21" s="221">
        <v>3</v>
      </c>
      <c r="I21" s="222"/>
      <c r="J21" s="222"/>
      <c r="K21" s="209"/>
      <c r="L21" s="209"/>
      <c r="M21" s="223"/>
      <c r="N21" s="223"/>
      <c r="O21" s="223"/>
      <c r="P21" s="223"/>
      <c r="Q21" s="223"/>
      <c r="R21" s="223"/>
      <c r="S21" s="223"/>
      <c r="T21" s="223"/>
      <c r="U21" s="223"/>
      <c r="V21" s="224"/>
      <c r="W21" s="224"/>
      <c r="X21" s="224"/>
      <c r="Y21" s="224">
        <f t="shared" ref="Y21:AS21" si="0">SUM(Y24:Y121)</f>
        <v>0</v>
      </c>
      <c r="Z21" s="224">
        <f t="shared" si="0"/>
        <v>0</v>
      </c>
      <c r="AA21" s="224">
        <f t="shared" si="0"/>
        <v>0</v>
      </c>
      <c r="AB21" s="225">
        <f t="shared" si="0"/>
        <v>0</v>
      </c>
      <c r="AC21" s="226">
        <f t="shared" si="0"/>
        <v>0</v>
      </c>
      <c r="AD21" s="226">
        <f t="shared" si="0"/>
        <v>0</v>
      </c>
      <c r="AE21" s="227">
        <f t="shared" si="0"/>
        <v>0</v>
      </c>
      <c r="AF21" s="226">
        <f t="shared" si="0"/>
        <v>0</v>
      </c>
      <c r="AG21" s="226">
        <f t="shared" si="0"/>
        <v>150</v>
      </c>
      <c r="AH21" s="226">
        <f t="shared" si="0"/>
        <v>-178.48500000000001</v>
      </c>
      <c r="AI21" s="228">
        <f t="shared" si="0"/>
        <v>0</v>
      </c>
      <c r="AJ21" s="225">
        <f t="shared" si="0"/>
        <v>0</v>
      </c>
      <c r="AK21" s="228">
        <f t="shared" si="0"/>
        <v>0</v>
      </c>
      <c r="AL21" s="225">
        <f t="shared" si="0"/>
        <v>0</v>
      </c>
      <c r="AM21" s="228">
        <f t="shared" si="0"/>
        <v>0</v>
      </c>
      <c r="AN21" s="228">
        <f t="shared" si="0"/>
        <v>0</v>
      </c>
      <c r="AO21" s="229">
        <f t="shared" si="0"/>
        <v>0</v>
      </c>
      <c r="AP21" s="228">
        <f t="shared" si="0"/>
        <v>150</v>
      </c>
      <c r="AQ21" s="228">
        <f t="shared" si="0"/>
        <v>-177.51499999999999</v>
      </c>
      <c r="AR21" s="228">
        <f t="shared" si="0"/>
        <v>0</v>
      </c>
      <c r="AS21" s="230">
        <f t="shared" si="0"/>
        <v>0</v>
      </c>
      <c r="AT21" s="230">
        <v>372.85</v>
      </c>
      <c r="AU21" s="230">
        <f t="shared" ref="AU21:BF21" si="1">SUM(AU24:AU94)</f>
        <v>0</v>
      </c>
      <c r="AV21" s="230">
        <f t="shared" si="1"/>
        <v>100</v>
      </c>
      <c r="AW21" s="230">
        <f t="shared" si="1"/>
        <v>220</v>
      </c>
      <c r="AX21" s="230">
        <f t="shared" si="1"/>
        <v>0</v>
      </c>
      <c r="AY21" s="230">
        <f t="shared" si="1"/>
        <v>0</v>
      </c>
      <c r="AZ21" s="230">
        <f t="shared" si="1"/>
        <v>646.10300000000007</v>
      </c>
      <c r="BA21" s="230">
        <f t="shared" si="1"/>
        <v>4</v>
      </c>
      <c r="BB21" s="230">
        <f t="shared" si="1"/>
        <v>0</v>
      </c>
      <c r="BC21" s="230">
        <f t="shared" si="1"/>
        <v>0</v>
      </c>
      <c r="BD21" s="230">
        <f t="shared" si="1"/>
        <v>0</v>
      </c>
      <c r="BE21" s="230">
        <f t="shared" si="1"/>
        <v>0</v>
      </c>
      <c r="BF21" s="230">
        <f t="shared" si="1"/>
        <v>314.65199999999999</v>
      </c>
    </row>
    <row r="22" spans="2:58" ht="33" customHeight="1">
      <c r="B22" s="171"/>
      <c r="C22" s="172" t="s">
        <v>291</v>
      </c>
      <c r="D22" s="172"/>
      <c r="E22" s="173"/>
      <c r="F22" s="172"/>
      <c r="G22" s="172"/>
      <c r="H22" s="173"/>
      <c r="I22" s="231"/>
      <c r="J22" s="232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7"/>
      <c r="W22" s="207"/>
      <c r="X22" s="207"/>
      <c r="Y22" s="207"/>
      <c r="Z22" s="207"/>
      <c r="AA22" s="207"/>
      <c r="AB22" s="207"/>
      <c r="AC22" s="207"/>
      <c r="AD22" s="207"/>
      <c r="AE22" s="207"/>
      <c r="AF22" s="207"/>
      <c r="AG22" s="207"/>
      <c r="AH22" s="207"/>
      <c r="AI22" s="207"/>
      <c r="AJ22" s="207"/>
      <c r="AK22" s="207"/>
      <c r="AL22" s="207"/>
      <c r="AM22" s="207"/>
      <c r="AN22" s="207"/>
      <c r="AO22" s="199"/>
      <c r="AP22" s="199"/>
      <c r="AQ22" s="199"/>
      <c r="AR22" s="199"/>
      <c r="AS22" s="199"/>
      <c r="AT22" s="199"/>
      <c r="AU22" s="199"/>
      <c r="AV22" s="199"/>
      <c r="AW22" s="199"/>
      <c r="AX22" s="199"/>
      <c r="AY22" s="199"/>
      <c r="AZ22" s="199"/>
      <c r="BA22" s="199"/>
      <c r="BB22" s="230"/>
      <c r="BC22" s="199"/>
      <c r="BD22" s="199"/>
      <c r="BE22" s="199"/>
      <c r="BF22" s="199"/>
    </row>
    <row r="23" spans="2:58" ht="33" customHeight="1">
      <c r="B23" s="179">
        <v>41020000</v>
      </c>
      <c r="C23" s="175" t="s">
        <v>292</v>
      </c>
      <c r="D23" s="176">
        <f>D24+D25</f>
        <v>590414000</v>
      </c>
      <c r="E23" s="176">
        <f>E24+E25</f>
        <v>521489200</v>
      </c>
      <c r="F23" s="176">
        <f>F24+F25</f>
        <v>350851400</v>
      </c>
      <c r="G23" s="176">
        <f>G24+G25</f>
        <v>384348700</v>
      </c>
      <c r="H23" s="176">
        <f>H24+H25</f>
        <v>434713200</v>
      </c>
      <c r="I23" s="231"/>
      <c r="J23" s="232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207"/>
      <c r="AH23" s="207"/>
      <c r="AI23" s="207"/>
      <c r="AJ23" s="207"/>
      <c r="AK23" s="207"/>
      <c r="AL23" s="207"/>
      <c r="AM23" s="207"/>
      <c r="AN23" s="207"/>
      <c r="AO23" s="199"/>
      <c r="AP23" s="199"/>
      <c r="AQ23" s="199"/>
      <c r="AR23" s="199"/>
      <c r="AS23" s="199"/>
      <c r="AT23" s="199"/>
      <c r="AU23" s="199"/>
      <c r="AV23" s="199"/>
      <c r="AW23" s="199"/>
      <c r="AX23" s="199"/>
      <c r="AY23" s="199"/>
      <c r="AZ23" s="199"/>
      <c r="BA23" s="199"/>
      <c r="BB23" s="230"/>
      <c r="BC23" s="199"/>
      <c r="BD23" s="199"/>
      <c r="BE23" s="199"/>
      <c r="BF23" s="199"/>
    </row>
    <row r="24" spans="2:58" s="237" customFormat="1" ht="20.25">
      <c r="B24" s="171">
        <v>41020100</v>
      </c>
      <c r="C24" s="172" t="s">
        <v>293</v>
      </c>
      <c r="D24" s="177">
        <v>236934200</v>
      </c>
      <c r="E24" s="177">
        <v>258260700</v>
      </c>
      <c r="F24" s="177">
        <v>219778100</v>
      </c>
      <c r="G24" s="177">
        <v>253275400</v>
      </c>
      <c r="H24" s="177">
        <v>303639900</v>
      </c>
      <c r="I24" s="233">
        <f>SUM(I25:I43)</f>
        <v>0</v>
      </c>
      <c r="J24" s="234">
        <f>SUM(J25:J43)</f>
        <v>131073300</v>
      </c>
      <c r="K24" s="235"/>
      <c r="L24" s="235"/>
      <c r="M24" s="235"/>
      <c r="N24" s="235"/>
      <c r="O24" s="235"/>
      <c r="P24" s="235"/>
      <c r="Q24" s="235"/>
      <c r="R24" s="235"/>
      <c r="S24" s="235"/>
      <c r="T24" s="235"/>
      <c r="U24" s="235"/>
      <c r="V24" s="235"/>
      <c r="W24" s="235"/>
      <c r="X24" s="235"/>
      <c r="Y24" s="235"/>
      <c r="Z24" s="235"/>
      <c r="AA24" s="235"/>
      <c r="AB24" s="235"/>
      <c r="AC24" s="235"/>
      <c r="AD24" s="235"/>
      <c r="AE24" s="235"/>
      <c r="AF24" s="235"/>
      <c r="AG24" s="235"/>
      <c r="AH24" s="235"/>
      <c r="AI24" s="235"/>
      <c r="AJ24" s="235"/>
      <c r="AK24" s="235"/>
      <c r="AL24" s="235"/>
      <c r="AM24" s="235"/>
      <c r="AN24" s="235"/>
      <c r="AO24" s="236"/>
      <c r="AP24" s="236"/>
      <c r="AQ24" s="236"/>
      <c r="AR24" s="236"/>
      <c r="AS24" s="236"/>
      <c r="AT24" s="236"/>
      <c r="AU24" s="236"/>
      <c r="AV24" s="236"/>
      <c r="AW24" s="236"/>
      <c r="AX24" s="236"/>
      <c r="AY24" s="236"/>
      <c r="AZ24" s="236"/>
      <c r="BA24" s="236"/>
      <c r="BB24" s="199"/>
      <c r="BC24" s="236"/>
      <c r="BD24" s="236"/>
      <c r="BE24" s="236"/>
      <c r="BF24" s="236"/>
    </row>
    <row r="25" spans="2:58" ht="54.6" customHeight="1">
      <c r="B25" s="171">
        <v>41020200</v>
      </c>
      <c r="C25" s="172" t="s">
        <v>123</v>
      </c>
      <c r="D25" s="177">
        <v>353479800</v>
      </c>
      <c r="E25" s="177">
        <v>263228500</v>
      </c>
      <c r="F25" s="177">
        <v>131073300</v>
      </c>
      <c r="G25" s="177">
        <v>131073300</v>
      </c>
      <c r="H25" s="177">
        <v>131073300</v>
      </c>
      <c r="I25" s="238"/>
      <c r="J25" s="239">
        <f>H25-I25</f>
        <v>131073300</v>
      </c>
      <c r="K25" s="240"/>
      <c r="L25" s="240"/>
      <c r="M25" s="240"/>
      <c r="N25" s="240"/>
      <c r="O25" s="240"/>
      <c r="P25" s="240"/>
      <c r="Q25" s="240"/>
      <c r="R25" s="240"/>
      <c r="S25" s="240"/>
      <c r="T25" s="240"/>
      <c r="U25" s="240"/>
      <c r="V25" s="240"/>
      <c r="W25" s="240"/>
      <c r="X25" s="240"/>
      <c r="Y25" s="240"/>
      <c r="Z25" s="240"/>
      <c r="AA25" s="240"/>
      <c r="AB25" s="240"/>
      <c r="AC25" s="240"/>
      <c r="AD25" s="240"/>
      <c r="AE25" s="240"/>
      <c r="AF25" s="240"/>
      <c r="AG25" s="240"/>
      <c r="AH25" s="240"/>
      <c r="AI25" s="240"/>
      <c r="AJ25" s="240"/>
      <c r="AK25" s="240"/>
      <c r="AL25" s="240"/>
      <c r="AM25" s="240"/>
      <c r="AN25" s="240"/>
      <c r="AO25" s="199"/>
      <c r="AP25" s="199"/>
      <c r="AQ25" s="199"/>
      <c r="AR25" s="199"/>
      <c r="AS25" s="199"/>
      <c r="AT25" s="199"/>
      <c r="AU25" s="199"/>
      <c r="AV25" s="199"/>
      <c r="AW25" s="199"/>
      <c r="AX25" s="199"/>
      <c r="AY25" s="199"/>
      <c r="AZ25" s="199"/>
      <c r="BA25" s="199"/>
      <c r="BB25" s="236"/>
      <c r="BC25" s="199"/>
      <c r="BD25" s="199"/>
      <c r="BE25" s="199"/>
      <c r="BF25" s="199">
        <v>11.651999999999999</v>
      </c>
    </row>
    <row r="26" spans="2:58" ht="38.65" customHeight="1">
      <c r="B26" s="179">
        <v>41030000</v>
      </c>
      <c r="C26" s="175" t="s">
        <v>294</v>
      </c>
      <c r="D26" s="176">
        <f>D27+D28+D29+D30+D31+D32+D33+D34+D35+D36+D38+D39+D48+D49+D50+D51+D52+D53+D54</f>
        <v>1037000500</v>
      </c>
      <c r="E26" s="176">
        <f>E27+E28+E29+E31+E32+E33+E34+E35+E36+E37+E38+E39+E47</f>
        <v>445515557</v>
      </c>
      <c r="F26" s="176">
        <f>F32+F34+F36+F39</f>
        <v>279040000</v>
      </c>
      <c r="G26" s="176">
        <f>G32+G34+G36+G39</f>
        <v>305958100</v>
      </c>
      <c r="H26" s="176">
        <f>H32+H34+H36+H39</f>
        <v>327522100</v>
      </c>
      <c r="I26" s="238"/>
      <c r="J26" s="239"/>
      <c r="K26" s="240"/>
      <c r="L26" s="240"/>
      <c r="M26" s="240"/>
      <c r="N26" s="240"/>
      <c r="O26" s="240"/>
      <c r="P26" s="240"/>
      <c r="Q26" s="240"/>
      <c r="R26" s="240"/>
      <c r="S26" s="240"/>
      <c r="T26" s="240"/>
      <c r="U26" s="240"/>
      <c r="V26" s="240"/>
      <c r="W26" s="240"/>
      <c r="X26" s="240"/>
      <c r="Y26" s="240"/>
      <c r="Z26" s="240"/>
      <c r="AA26" s="240"/>
      <c r="AB26" s="240"/>
      <c r="AC26" s="240"/>
      <c r="AD26" s="240"/>
      <c r="AE26" s="240"/>
      <c r="AF26" s="240"/>
      <c r="AG26" s="240"/>
      <c r="AH26" s="240"/>
      <c r="AI26" s="240"/>
      <c r="AJ26" s="240"/>
      <c r="AK26" s="240"/>
      <c r="AL26" s="240"/>
      <c r="AM26" s="240"/>
      <c r="AN26" s="240"/>
      <c r="AO26" s="199"/>
      <c r="AP26" s="199"/>
      <c r="AQ26" s="199"/>
      <c r="AR26" s="199"/>
      <c r="AS26" s="199"/>
      <c r="AT26" s="199"/>
      <c r="AU26" s="199"/>
      <c r="AV26" s="199"/>
      <c r="AW26" s="199"/>
      <c r="AX26" s="199"/>
      <c r="AY26" s="199"/>
      <c r="AZ26" s="199"/>
      <c r="BA26" s="199"/>
      <c r="BB26" s="236"/>
      <c r="BC26" s="199"/>
      <c r="BD26" s="199"/>
      <c r="BE26" s="199"/>
      <c r="BF26" s="199"/>
    </row>
    <row r="27" spans="2:58" ht="70.349999999999994" customHeight="1">
      <c r="B27" s="171">
        <v>41030400</v>
      </c>
      <c r="C27" s="172" t="s">
        <v>125</v>
      </c>
      <c r="D27" s="177">
        <v>52095979</v>
      </c>
      <c r="E27" s="176"/>
      <c r="F27" s="175"/>
      <c r="G27" s="175"/>
      <c r="H27" s="176"/>
      <c r="I27" s="238"/>
      <c r="J27" s="239"/>
      <c r="K27" s="240"/>
      <c r="L27" s="240"/>
      <c r="M27" s="240"/>
      <c r="N27" s="240"/>
      <c r="O27" s="240"/>
      <c r="P27" s="240"/>
      <c r="Q27" s="240"/>
      <c r="R27" s="240"/>
      <c r="S27" s="240"/>
      <c r="T27" s="240"/>
      <c r="U27" s="240"/>
      <c r="V27" s="240"/>
      <c r="W27" s="240"/>
      <c r="X27" s="240"/>
      <c r="Y27" s="240"/>
      <c r="Z27" s="240"/>
      <c r="AA27" s="240"/>
      <c r="AB27" s="240"/>
      <c r="AC27" s="240"/>
      <c r="AD27" s="240"/>
      <c r="AE27" s="240"/>
      <c r="AF27" s="240"/>
      <c r="AG27" s="240"/>
      <c r="AH27" s="240"/>
      <c r="AI27" s="240"/>
      <c r="AJ27" s="240"/>
      <c r="AK27" s="240"/>
      <c r="AL27" s="240"/>
      <c r="AM27" s="240"/>
      <c r="AN27" s="240"/>
      <c r="AO27" s="199"/>
      <c r="AP27" s="199"/>
      <c r="AQ27" s="199"/>
      <c r="AR27" s="199"/>
      <c r="AS27" s="199"/>
      <c r="AT27" s="199"/>
      <c r="AU27" s="199"/>
      <c r="AV27" s="199"/>
      <c r="AW27" s="199"/>
      <c r="AX27" s="199"/>
      <c r="AY27" s="199"/>
      <c r="AZ27" s="199"/>
      <c r="BA27" s="199"/>
      <c r="BB27" s="236"/>
      <c r="BC27" s="199"/>
      <c r="BD27" s="199"/>
      <c r="BE27" s="199"/>
      <c r="BF27" s="199"/>
    </row>
    <row r="28" spans="2:58" ht="260.85000000000002" customHeight="1">
      <c r="B28" s="171">
        <v>41030500</v>
      </c>
      <c r="C28" s="172" t="s">
        <v>126</v>
      </c>
      <c r="D28" s="177">
        <v>879822</v>
      </c>
      <c r="E28" s="176"/>
      <c r="F28" s="175"/>
      <c r="G28" s="175"/>
      <c r="H28" s="176"/>
      <c r="I28" s="238"/>
      <c r="J28" s="239"/>
      <c r="K28" s="240"/>
      <c r="L28" s="240"/>
      <c r="M28" s="240"/>
      <c r="N28" s="240"/>
      <c r="O28" s="240"/>
      <c r="P28" s="240"/>
      <c r="Q28" s="240"/>
      <c r="R28" s="240"/>
      <c r="S28" s="240"/>
      <c r="T28" s="240"/>
      <c r="U28" s="240"/>
      <c r="V28" s="240"/>
      <c r="W28" s="240"/>
      <c r="X28" s="240"/>
      <c r="Y28" s="240"/>
      <c r="Z28" s="240"/>
      <c r="AA28" s="240"/>
      <c r="AB28" s="240"/>
      <c r="AC28" s="240"/>
      <c r="AD28" s="240"/>
      <c r="AE28" s="240"/>
      <c r="AF28" s="240"/>
      <c r="AG28" s="240"/>
      <c r="AH28" s="240"/>
      <c r="AI28" s="240"/>
      <c r="AJ28" s="240"/>
      <c r="AK28" s="240"/>
      <c r="AL28" s="240"/>
      <c r="AM28" s="240"/>
      <c r="AN28" s="240"/>
      <c r="AO28" s="199"/>
      <c r="AP28" s="199"/>
      <c r="AQ28" s="199"/>
      <c r="AR28" s="199"/>
      <c r="AS28" s="199"/>
      <c r="AT28" s="199"/>
      <c r="AU28" s="199"/>
      <c r="AV28" s="199"/>
      <c r="AW28" s="199"/>
      <c r="AX28" s="199"/>
      <c r="AY28" s="199"/>
      <c r="AZ28" s="199"/>
      <c r="BA28" s="199"/>
      <c r="BB28" s="236"/>
      <c r="BC28" s="199"/>
      <c r="BD28" s="199"/>
      <c r="BE28" s="199"/>
      <c r="BF28" s="199"/>
    </row>
    <row r="29" spans="2:58" ht="171.2" customHeight="1">
      <c r="B29" s="171">
        <v>41031300</v>
      </c>
      <c r="C29" s="172" t="s">
        <v>295</v>
      </c>
      <c r="D29" s="177">
        <v>1309934</v>
      </c>
      <c r="E29" s="176"/>
      <c r="F29" s="175"/>
      <c r="G29" s="175"/>
      <c r="H29" s="176"/>
      <c r="I29" s="238"/>
      <c r="J29" s="239"/>
      <c r="K29" s="240"/>
      <c r="L29" s="240"/>
      <c r="M29" s="240"/>
      <c r="N29" s="240"/>
      <c r="O29" s="240"/>
      <c r="P29" s="240"/>
      <c r="Q29" s="240"/>
      <c r="R29" s="240"/>
      <c r="S29" s="240"/>
      <c r="T29" s="240"/>
      <c r="U29" s="240"/>
      <c r="V29" s="240"/>
      <c r="W29" s="240"/>
      <c r="X29" s="240"/>
      <c r="Y29" s="240"/>
      <c r="Z29" s="240"/>
      <c r="AA29" s="240"/>
      <c r="AB29" s="240"/>
      <c r="AC29" s="240"/>
      <c r="AD29" s="240"/>
      <c r="AE29" s="240"/>
      <c r="AF29" s="240"/>
      <c r="AG29" s="240"/>
      <c r="AH29" s="240"/>
      <c r="AI29" s="240"/>
      <c r="AJ29" s="240"/>
      <c r="AK29" s="240"/>
      <c r="AL29" s="240"/>
      <c r="AM29" s="240"/>
      <c r="AN29" s="240"/>
      <c r="AO29" s="199"/>
      <c r="AP29" s="199"/>
      <c r="AQ29" s="199"/>
      <c r="AR29" s="199"/>
      <c r="AS29" s="199"/>
      <c r="AT29" s="199"/>
      <c r="AU29" s="199"/>
      <c r="AV29" s="199"/>
      <c r="AW29" s="199"/>
      <c r="AX29" s="199"/>
      <c r="AY29" s="199"/>
      <c r="AZ29" s="199"/>
      <c r="BA29" s="199"/>
      <c r="BB29" s="236"/>
      <c r="BC29" s="199"/>
      <c r="BD29" s="199"/>
      <c r="BE29" s="199"/>
      <c r="BF29" s="199"/>
    </row>
    <row r="30" spans="2:58" ht="74.099999999999994" customHeight="1">
      <c r="B30" s="171">
        <v>41031900</v>
      </c>
      <c r="C30" s="172" t="s">
        <v>296</v>
      </c>
      <c r="D30" s="177">
        <v>3099199</v>
      </c>
      <c r="E30" s="176"/>
      <c r="F30" s="175"/>
      <c r="G30" s="175"/>
      <c r="H30" s="176"/>
      <c r="I30" s="238"/>
      <c r="J30" s="239"/>
      <c r="K30" s="240"/>
      <c r="L30" s="240"/>
      <c r="M30" s="240"/>
      <c r="N30" s="240"/>
      <c r="O30" s="240"/>
      <c r="P30" s="240"/>
      <c r="Q30" s="240"/>
      <c r="R30" s="240"/>
      <c r="S30" s="240"/>
      <c r="T30" s="240"/>
      <c r="U30" s="240"/>
      <c r="V30" s="240"/>
      <c r="W30" s="240"/>
      <c r="X30" s="240"/>
      <c r="Y30" s="240"/>
      <c r="Z30" s="240"/>
      <c r="AA30" s="240"/>
      <c r="AB30" s="240"/>
      <c r="AC30" s="240"/>
      <c r="AD30" s="240"/>
      <c r="AE30" s="240"/>
      <c r="AF30" s="240"/>
      <c r="AG30" s="240"/>
      <c r="AH30" s="240"/>
      <c r="AI30" s="240"/>
      <c r="AJ30" s="240"/>
      <c r="AK30" s="240"/>
      <c r="AL30" s="240"/>
      <c r="AM30" s="240"/>
      <c r="AN30" s="240"/>
      <c r="AO30" s="199"/>
      <c r="AP30" s="199"/>
      <c r="AQ30" s="199"/>
      <c r="AR30" s="199"/>
      <c r="AS30" s="199"/>
      <c r="AT30" s="199"/>
      <c r="AU30" s="199"/>
      <c r="AV30" s="199"/>
      <c r="AW30" s="199"/>
      <c r="AX30" s="199"/>
      <c r="AY30" s="199"/>
      <c r="AZ30" s="199"/>
      <c r="BA30" s="199"/>
      <c r="BB30" s="236"/>
      <c r="BC30" s="199"/>
      <c r="BD30" s="199"/>
      <c r="BE30" s="199"/>
      <c r="BF30" s="199"/>
    </row>
    <row r="31" spans="2:58" ht="47.45" customHeight="1">
      <c r="B31" s="171">
        <v>41032700</v>
      </c>
      <c r="C31" s="172" t="s">
        <v>297</v>
      </c>
      <c r="D31" s="177">
        <v>19944087</v>
      </c>
      <c r="E31" s="176"/>
      <c r="F31" s="175"/>
      <c r="G31" s="175"/>
      <c r="H31" s="176"/>
      <c r="I31" s="238"/>
      <c r="J31" s="239"/>
      <c r="K31" s="240"/>
      <c r="L31" s="240"/>
      <c r="M31" s="240"/>
      <c r="N31" s="240"/>
      <c r="O31" s="240"/>
      <c r="P31" s="240"/>
      <c r="Q31" s="240"/>
      <c r="R31" s="240"/>
      <c r="S31" s="240"/>
      <c r="T31" s="240"/>
      <c r="U31" s="240"/>
      <c r="V31" s="240"/>
      <c r="W31" s="240"/>
      <c r="X31" s="240"/>
      <c r="Y31" s="240"/>
      <c r="Z31" s="240"/>
      <c r="AA31" s="240"/>
      <c r="AB31" s="240"/>
      <c r="AC31" s="240"/>
      <c r="AD31" s="240"/>
      <c r="AE31" s="240"/>
      <c r="AF31" s="240"/>
      <c r="AG31" s="240"/>
      <c r="AH31" s="240"/>
      <c r="AI31" s="240"/>
      <c r="AJ31" s="240"/>
      <c r="AK31" s="240"/>
      <c r="AL31" s="240"/>
      <c r="AM31" s="240"/>
      <c r="AN31" s="240"/>
      <c r="AO31" s="199"/>
      <c r="AP31" s="199"/>
      <c r="AQ31" s="199"/>
      <c r="AR31" s="199"/>
      <c r="AS31" s="199"/>
      <c r="AT31" s="199"/>
      <c r="AU31" s="199"/>
      <c r="AV31" s="199"/>
      <c r="AW31" s="199"/>
      <c r="AX31" s="199"/>
      <c r="AY31" s="199"/>
      <c r="AZ31" s="199"/>
      <c r="BA31" s="199"/>
      <c r="BB31" s="236"/>
      <c r="BC31" s="199"/>
      <c r="BD31" s="199"/>
      <c r="BE31" s="199"/>
      <c r="BF31" s="199"/>
    </row>
    <row r="32" spans="2:58" ht="46.7" customHeight="1">
      <c r="B32" s="171">
        <v>41033000</v>
      </c>
      <c r="C32" s="172" t="s">
        <v>130</v>
      </c>
      <c r="D32" s="177">
        <v>116706474</v>
      </c>
      <c r="E32" s="177">
        <v>128030300</v>
      </c>
      <c r="F32" s="172"/>
      <c r="G32" s="172"/>
      <c r="H32" s="177"/>
      <c r="I32" s="238"/>
      <c r="J32" s="239">
        <f>H32-I32</f>
        <v>0</v>
      </c>
      <c r="K32" s="240"/>
      <c r="L32" s="240"/>
      <c r="M32" s="240"/>
      <c r="N32" s="240"/>
      <c r="O32" s="240"/>
      <c r="P32" s="240"/>
      <c r="Q32" s="240"/>
      <c r="R32" s="240"/>
      <c r="S32" s="240"/>
      <c r="T32" s="240"/>
      <c r="U32" s="240"/>
      <c r="V32" s="240"/>
      <c r="W32" s="240"/>
      <c r="X32" s="240"/>
      <c r="Y32" s="240"/>
      <c r="Z32" s="240"/>
      <c r="AA32" s="240"/>
      <c r="AB32" s="240"/>
      <c r="AC32" s="240"/>
      <c r="AD32" s="240"/>
      <c r="AE32" s="240"/>
      <c r="AF32" s="240"/>
      <c r="AG32" s="240"/>
      <c r="AH32" s="240"/>
      <c r="AI32" s="240"/>
      <c r="AJ32" s="240"/>
      <c r="AK32" s="240"/>
      <c r="AL32" s="240"/>
      <c r="AM32" s="240"/>
      <c r="AN32" s="240"/>
      <c r="AO32" s="199"/>
      <c r="AP32" s="199"/>
      <c r="AQ32" s="199"/>
      <c r="AR32" s="199"/>
      <c r="AS32" s="199"/>
      <c r="AT32" s="199"/>
      <c r="AU32" s="199"/>
      <c r="AV32" s="199"/>
      <c r="AW32" s="199"/>
      <c r="AX32" s="199"/>
      <c r="AY32" s="199"/>
      <c r="AZ32" s="199"/>
      <c r="BA32" s="199"/>
      <c r="BB32" s="236"/>
      <c r="BC32" s="199"/>
      <c r="BD32" s="199"/>
      <c r="BE32" s="199"/>
      <c r="BF32" s="199">
        <v>3</v>
      </c>
    </row>
    <row r="33" spans="2:58" ht="58.5" customHeight="1">
      <c r="B33" s="171">
        <v>41033800</v>
      </c>
      <c r="C33" s="172" t="s">
        <v>131</v>
      </c>
      <c r="D33" s="177">
        <v>1680000</v>
      </c>
      <c r="E33" s="177"/>
      <c r="F33" s="172"/>
      <c r="G33" s="172"/>
      <c r="H33" s="177"/>
      <c r="I33" s="238"/>
      <c r="J33" s="239"/>
      <c r="K33" s="240"/>
      <c r="L33" s="240"/>
      <c r="M33" s="240"/>
      <c r="N33" s="240"/>
      <c r="O33" s="240"/>
      <c r="P33" s="240"/>
      <c r="Q33" s="240"/>
      <c r="R33" s="240"/>
      <c r="S33" s="240"/>
      <c r="T33" s="240"/>
      <c r="U33" s="240"/>
      <c r="V33" s="240"/>
      <c r="W33" s="240"/>
      <c r="X33" s="240"/>
      <c r="Y33" s="240"/>
      <c r="Z33" s="240"/>
      <c r="AA33" s="240"/>
      <c r="AB33" s="240"/>
      <c r="AC33" s="240"/>
      <c r="AD33" s="240"/>
      <c r="AE33" s="240"/>
      <c r="AF33" s="240"/>
      <c r="AG33" s="240"/>
      <c r="AH33" s="240"/>
      <c r="AI33" s="240"/>
      <c r="AJ33" s="240"/>
      <c r="AK33" s="240"/>
      <c r="AL33" s="240"/>
      <c r="AM33" s="240"/>
      <c r="AN33" s="240"/>
      <c r="AO33" s="199"/>
      <c r="AP33" s="199"/>
      <c r="AQ33" s="199"/>
      <c r="AR33" s="199"/>
      <c r="AS33" s="199"/>
      <c r="AT33" s="199"/>
      <c r="AU33" s="199"/>
      <c r="AV33" s="199"/>
      <c r="AW33" s="199"/>
      <c r="AX33" s="199"/>
      <c r="AY33" s="199"/>
      <c r="AZ33" s="199"/>
      <c r="BA33" s="199"/>
      <c r="BB33" s="236"/>
      <c r="BC33" s="199"/>
      <c r="BD33" s="199"/>
      <c r="BE33" s="199"/>
      <c r="BF33" s="199"/>
    </row>
    <row r="34" spans="2:58" ht="40.700000000000003" customHeight="1">
      <c r="B34" s="171">
        <v>41033900</v>
      </c>
      <c r="C34" s="172" t="s">
        <v>298</v>
      </c>
      <c r="D34" s="177">
        <v>240848800</v>
      </c>
      <c r="E34" s="177">
        <v>245816400</v>
      </c>
      <c r="F34" s="177">
        <v>268276600</v>
      </c>
      <c r="G34" s="177">
        <v>293828500</v>
      </c>
      <c r="H34" s="177">
        <v>313879200</v>
      </c>
      <c r="I34" s="238"/>
      <c r="J34" s="241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2"/>
      <c r="AA34" s="242"/>
      <c r="AB34" s="242"/>
      <c r="AC34" s="242"/>
      <c r="AD34" s="242"/>
      <c r="AE34" s="242"/>
      <c r="AF34" s="242"/>
      <c r="AG34" s="242"/>
      <c r="AH34" s="242">
        <v>21.515000000000001</v>
      </c>
      <c r="AI34" s="242"/>
      <c r="AJ34" s="242"/>
      <c r="AK34" s="242"/>
      <c r="AL34" s="242"/>
      <c r="AM34" s="242"/>
      <c r="AN34" s="242"/>
      <c r="AO34" s="199"/>
      <c r="AP34" s="199"/>
      <c r="AQ34" s="199">
        <v>-21.515000000000001</v>
      </c>
      <c r="AR34" s="199"/>
      <c r="AS34" s="199"/>
      <c r="AT34" s="199"/>
      <c r="AU34" s="199"/>
      <c r="AV34" s="199"/>
      <c r="AW34" s="199"/>
      <c r="AX34" s="199"/>
      <c r="AY34" s="199"/>
      <c r="AZ34" s="199">
        <v>50</v>
      </c>
      <c r="BA34" s="199"/>
      <c r="BB34" s="199"/>
      <c r="BC34" s="199"/>
      <c r="BD34" s="199"/>
      <c r="BE34" s="199"/>
      <c r="BF34" s="199"/>
    </row>
    <row r="35" spans="2:58" ht="39.950000000000003" customHeight="1">
      <c r="B35" s="171">
        <v>41034200</v>
      </c>
      <c r="C35" s="172" t="s">
        <v>299</v>
      </c>
      <c r="D35" s="177">
        <v>277033986</v>
      </c>
      <c r="E35" s="177"/>
      <c r="F35" s="172"/>
      <c r="G35" s="172"/>
      <c r="H35" s="177"/>
      <c r="I35" s="238"/>
      <c r="J35" s="241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2"/>
      <c r="AA35" s="242"/>
      <c r="AB35" s="242"/>
      <c r="AC35" s="242"/>
      <c r="AD35" s="242"/>
      <c r="AE35" s="242"/>
      <c r="AF35" s="242"/>
      <c r="AG35" s="242"/>
      <c r="AH35" s="242"/>
      <c r="AI35" s="242"/>
      <c r="AJ35" s="242"/>
      <c r="AK35" s="242"/>
      <c r="AL35" s="242"/>
      <c r="AM35" s="242"/>
      <c r="AN35" s="242"/>
      <c r="AO35" s="199"/>
      <c r="AP35" s="199"/>
      <c r="AQ35" s="199"/>
      <c r="AR35" s="199"/>
      <c r="AS35" s="199"/>
      <c r="AT35" s="199"/>
      <c r="AU35" s="199"/>
      <c r="AV35" s="199"/>
      <c r="AW35" s="199"/>
      <c r="AX35" s="199"/>
      <c r="AY35" s="199"/>
      <c r="AZ35" s="199"/>
      <c r="BA35" s="199"/>
      <c r="BB35" s="199"/>
      <c r="BC35" s="199"/>
      <c r="BD35" s="199"/>
      <c r="BE35" s="199"/>
      <c r="BF35" s="199"/>
    </row>
    <row r="36" spans="2:58" ht="88.15" customHeight="1">
      <c r="B36" s="171">
        <v>41034400</v>
      </c>
      <c r="C36" s="172" t="s">
        <v>300</v>
      </c>
      <c r="D36" s="177">
        <v>7580276</v>
      </c>
      <c r="E36" s="177">
        <v>10158700</v>
      </c>
      <c r="F36" s="177">
        <v>10763400</v>
      </c>
      <c r="G36" s="177">
        <v>12129600</v>
      </c>
      <c r="H36" s="177">
        <v>13642900</v>
      </c>
      <c r="I36" s="238"/>
      <c r="J36" s="241"/>
      <c r="K36" s="242"/>
      <c r="L36" s="242"/>
      <c r="M36" s="242"/>
      <c r="N36" s="242"/>
      <c r="O36" s="242"/>
      <c r="P36" s="242"/>
      <c r="Q36" s="242"/>
      <c r="R36" s="242"/>
      <c r="S36" s="242"/>
      <c r="T36" s="242"/>
      <c r="U36" s="242"/>
      <c r="V36" s="242"/>
      <c r="W36" s="242"/>
      <c r="X36" s="242"/>
      <c r="Y36" s="242"/>
      <c r="Z36" s="242"/>
      <c r="AA36" s="242"/>
      <c r="AB36" s="242"/>
      <c r="AC36" s="242"/>
      <c r="AD36" s="242"/>
      <c r="AE36" s="242"/>
      <c r="AF36" s="242"/>
      <c r="AG36" s="242"/>
      <c r="AH36" s="242"/>
      <c r="AI36" s="242"/>
      <c r="AJ36" s="242"/>
      <c r="AK36" s="242"/>
      <c r="AL36" s="242"/>
      <c r="AM36" s="242"/>
      <c r="AN36" s="242"/>
      <c r="AO36" s="199"/>
      <c r="AP36" s="199"/>
      <c r="AQ36" s="199"/>
      <c r="AR36" s="199"/>
      <c r="AS36" s="199"/>
      <c r="AT36" s="199"/>
      <c r="AU36" s="199"/>
      <c r="AV36" s="199"/>
      <c r="AW36" s="199"/>
      <c r="AX36" s="199"/>
      <c r="AY36" s="199"/>
      <c r="AZ36" s="199">
        <v>70</v>
      </c>
      <c r="BA36" s="199"/>
      <c r="BB36" s="199"/>
      <c r="BC36" s="199"/>
      <c r="BD36" s="199"/>
      <c r="BE36" s="199"/>
      <c r="BF36" s="199"/>
    </row>
    <row r="37" spans="2:58" ht="47.45" customHeight="1">
      <c r="B37" s="171">
        <v>41034500</v>
      </c>
      <c r="C37" s="172" t="s">
        <v>135</v>
      </c>
      <c r="D37" s="177"/>
      <c r="E37" s="177">
        <v>2620357</v>
      </c>
      <c r="F37" s="177"/>
      <c r="G37" s="177"/>
      <c r="H37" s="177"/>
      <c r="I37" s="238"/>
      <c r="J37" s="241"/>
      <c r="K37" s="242"/>
      <c r="L37" s="242"/>
      <c r="M37" s="242"/>
      <c r="N37" s="242"/>
      <c r="O37" s="242"/>
      <c r="P37" s="242"/>
      <c r="Q37" s="242"/>
      <c r="R37" s="242"/>
      <c r="S37" s="242"/>
      <c r="T37" s="242"/>
      <c r="U37" s="242"/>
      <c r="V37" s="242"/>
      <c r="W37" s="242"/>
      <c r="X37" s="242"/>
      <c r="Y37" s="242"/>
      <c r="Z37" s="242"/>
      <c r="AA37" s="242"/>
      <c r="AB37" s="242"/>
      <c r="AC37" s="242"/>
      <c r="AD37" s="242"/>
      <c r="AE37" s="242"/>
      <c r="AF37" s="242"/>
      <c r="AG37" s="242"/>
      <c r="AH37" s="242"/>
      <c r="AI37" s="242"/>
      <c r="AJ37" s="242"/>
      <c r="AK37" s="242"/>
      <c r="AL37" s="242"/>
      <c r="AM37" s="242"/>
      <c r="AN37" s="242"/>
      <c r="AO37" s="199"/>
      <c r="AP37" s="199"/>
      <c r="AQ37" s="199"/>
      <c r="AR37" s="199"/>
      <c r="AS37" s="199"/>
      <c r="AT37" s="199"/>
      <c r="AU37" s="199"/>
      <c r="AV37" s="199"/>
      <c r="AW37" s="199"/>
      <c r="AX37" s="199"/>
      <c r="AY37" s="199"/>
      <c r="AZ37" s="199"/>
      <c r="BA37" s="199"/>
      <c r="BB37" s="199"/>
      <c r="BC37" s="199"/>
      <c r="BD37" s="199"/>
      <c r="BE37" s="199"/>
      <c r="BF37" s="199"/>
    </row>
    <row r="38" spans="2:58" ht="126.6" customHeight="1">
      <c r="B38" s="171">
        <v>41034700</v>
      </c>
      <c r="C38" s="172" t="s">
        <v>301</v>
      </c>
      <c r="D38" s="177">
        <v>9100234</v>
      </c>
      <c r="E38" s="177"/>
      <c r="F38" s="172"/>
      <c r="G38" s="172"/>
      <c r="H38" s="177"/>
      <c r="I38" s="238"/>
      <c r="J38" s="241"/>
      <c r="K38" s="242"/>
      <c r="L38" s="242"/>
      <c r="M38" s="242"/>
      <c r="N38" s="242"/>
      <c r="O38" s="242"/>
      <c r="P38" s="242"/>
      <c r="Q38" s="242"/>
      <c r="R38" s="242"/>
      <c r="S38" s="242"/>
      <c r="T38" s="242"/>
      <c r="U38" s="242"/>
      <c r="V38" s="242"/>
      <c r="W38" s="242"/>
      <c r="X38" s="242"/>
      <c r="Y38" s="242"/>
      <c r="Z38" s="242"/>
      <c r="AA38" s="242"/>
      <c r="AB38" s="242"/>
      <c r="AC38" s="242"/>
      <c r="AD38" s="242"/>
      <c r="AE38" s="242"/>
      <c r="AF38" s="242"/>
      <c r="AG38" s="242"/>
      <c r="AH38" s="242"/>
      <c r="AI38" s="242"/>
      <c r="AJ38" s="242"/>
      <c r="AK38" s="242"/>
      <c r="AL38" s="242"/>
      <c r="AM38" s="242"/>
      <c r="AN38" s="242"/>
      <c r="AO38" s="199"/>
      <c r="AP38" s="199"/>
      <c r="AQ38" s="199"/>
      <c r="AR38" s="199"/>
      <c r="AS38" s="199"/>
      <c r="AT38" s="199"/>
      <c r="AU38" s="199"/>
      <c r="AV38" s="199"/>
      <c r="AW38" s="199"/>
      <c r="AX38" s="199"/>
      <c r="AY38" s="199"/>
      <c r="AZ38" s="199"/>
      <c r="BA38" s="199"/>
      <c r="BB38" s="199"/>
      <c r="BC38" s="199"/>
      <c r="BD38" s="199"/>
      <c r="BE38" s="199"/>
      <c r="BF38" s="199"/>
    </row>
    <row r="39" spans="2:58" ht="44.45" customHeight="1">
      <c r="B39" s="171">
        <v>41035400</v>
      </c>
      <c r="C39" s="172" t="s">
        <v>302</v>
      </c>
      <c r="D39" s="177">
        <v>19180300</v>
      </c>
      <c r="E39" s="177">
        <v>20313900</v>
      </c>
      <c r="F39" s="172"/>
      <c r="G39" s="172"/>
      <c r="H39" s="177"/>
      <c r="I39" s="238"/>
      <c r="J39" s="241"/>
      <c r="K39" s="242"/>
      <c r="L39" s="242"/>
      <c r="M39" s="242"/>
      <c r="N39" s="242"/>
      <c r="O39" s="242"/>
      <c r="P39" s="242"/>
      <c r="Q39" s="242"/>
      <c r="R39" s="242"/>
      <c r="S39" s="242">
        <v>77.123000000000005</v>
      </c>
      <c r="T39" s="242"/>
      <c r="U39" s="242"/>
      <c r="V39" s="242"/>
      <c r="W39" s="242"/>
      <c r="X39" s="242"/>
      <c r="Y39" s="242"/>
      <c r="Z39" s="242"/>
      <c r="AA39" s="242"/>
      <c r="AB39" s="242"/>
      <c r="AC39" s="242"/>
      <c r="AD39" s="242"/>
      <c r="AE39" s="242"/>
      <c r="AF39" s="242"/>
      <c r="AG39" s="242"/>
      <c r="AH39" s="242"/>
      <c r="AI39" s="242"/>
      <c r="AJ39" s="242"/>
      <c r="AK39" s="242"/>
      <c r="AL39" s="242"/>
      <c r="AM39" s="242"/>
      <c r="AN39" s="242"/>
      <c r="AO39" s="199"/>
      <c r="AP39" s="199"/>
      <c r="AQ39" s="199">
        <v>-56</v>
      </c>
      <c r="AR39" s="199"/>
      <c r="AS39" s="199"/>
      <c r="AT39" s="199"/>
      <c r="AU39" s="199"/>
      <c r="AV39" s="199"/>
      <c r="AW39" s="199"/>
      <c r="AX39" s="199"/>
      <c r="AY39" s="199"/>
      <c r="AZ39" s="199">
        <v>58.877000000000002</v>
      </c>
      <c r="BA39" s="199"/>
      <c r="BB39" s="199"/>
      <c r="BC39" s="199"/>
      <c r="BD39" s="199"/>
      <c r="BE39" s="199"/>
      <c r="BF39" s="199"/>
    </row>
    <row r="40" spans="2:58" ht="20.25" hidden="1">
      <c r="B40" s="171"/>
      <c r="C40" s="172"/>
      <c r="D40" s="243"/>
      <c r="E40" s="243"/>
      <c r="F40" s="172"/>
      <c r="G40" s="172"/>
      <c r="H40" s="243"/>
      <c r="I40" s="238"/>
      <c r="J40" s="241"/>
      <c r="K40" s="242"/>
      <c r="L40" s="242"/>
      <c r="M40" s="242"/>
      <c r="N40" s="242"/>
      <c r="O40" s="242"/>
      <c r="P40" s="242"/>
      <c r="Q40" s="242"/>
      <c r="R40" s="242"/>
      <c r="S40" s="242">
        <v>50</v>
      </c>
      <c r="T40" s="242"/>
      <c r="U40" s="242"/>
      <c r="V40" s="242"/>
      <c r="W40" s="242"/>
      <c r="X40" s="242"/>
      <c r="Y40" s="242"/>
      <c r="Z40" s="242"/>
      <c r="AA40" s="242"/>
      <c r="AB40" s="242"/>
      <c r="AC40" s="242"/>
      <c r="AD40" s="242"/>
      <c r="AE40" s="242"/>
      <c r="AF40" s="242"/>
      <c r="AG40" s="242"/>
      <c r="AH40" s="242">
        <v>-50</v>
      </c>
      <c r="AI40" s="242"/>
      <c r="AJ40" s="242"/>
      <c r="AK40" s="242"/>
      <c r="AL40" s="242"/>
      <c r="AM40" s="242"/>
      <c r="AN40" s="242"/>
      <c r="AO40" s="199"/>
      <c r="AP40" s="199"/>
      <c r="AQ40" s="199"/>
      <c r="AR40" s="199"/>
      <c r="AS40" s="199"/>
      <c r="AT40" s="199"/>
      <c r="AU40" s="199"/>
      <c r="AV40" s="199"/>
      <c r="AW40" s="199"/>
      <c r="AX40" s="199"/>
      <c r="AY40" s="199"/>
      <c r="AZ40" s="199">
        <v>50</v>
      </c>
      <c r="BA40" s="199"/>
      <c r="BB40" s="199"/>
      <c r="BC40" s="199"/>
      <c r="BD40" s="199"/>
      <c r="BE40" s="199"/>
      <c r="BF40" s="199"/>
    </row>
    <row r="41" spans="2:58" ht="20.25" hidden="1">
      <c r="B41" s="171"/>
      <c r="C41" s="172"/>
      <c r="D41" s="243"/>
      <c r="E41" s="243"/>
      <c r="F41" s="172"/>
      <c r="G41" s="172"/>
      <c r="H41" s="243"/>
      <c r="I41" s="238"/>
      <c r="J41" s="241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2"/>
      <c r="AJ41" s="242"/>
      <c r="AK41" s="242"/>
      <c r="AL41" s="242"/>
      <c r="AM41" s="242"/>
      <c r="AN41" s="242"/>
      <c r="AO41" s="199"/>
      <c r="AP41" s="199"/>
      <c r="AQ41" s="199"/>
      <c r="AR41" s="199"/>
      <c r="AS41" s="199"/>
      <c r="AT41" s="199"/>
      <c r="AU41" s="199"/>
      <c r="AV41" s="199"/>
      <c r="AW41" s="199"/>
      <c r="AX41" s="199"/>
      <c r="AY41" s="199"/>
      <c r="AZ41" s="199">
        <v>125.226</v>
      </c>
      <c r="BA41" s="199"/>
      <c r="BB41" s="199"/>
      <c r="BC41" s="199"/>
      <c r="BD41" s="199"/>
      <c r="BE41" s="199"/>
      <c r="BF41" s="199"/>
    </row>
    <row r="42" spans="2:58" ht="20.25" hidden="1">
      <c r="B42" s="171"/>
      <c r="C42" s="172"/>
      <c r="D42" s="243"/>
      <c r="E42" s="243"/>
      <c r="F42" s="172"/>
      <c r="G42" s="172"/>
      <c r="H42" s="243"/>
      <c r="I42" s="238"/>
      <c r="J42" s="241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242"/>
      <c r="AJ42" s="242"/>
      <c r="AK42" s="242"/>
      <c r="AL42" s="242"/>
      <c r="AM42" s="242"/>
      <c r="AN42" s="242"/>
      <c r="AO42" s="199"/>
      <c r="AP42" s="199"/>
      <c r="AQ42" s="199"/>
      <c r="AR42" s="199"/>
      <c r="AS42" s="199"/>
      <c r="AT42" s="199"/>
      <c r="AU42" s="199"/>
      <c r="AV42" s="199"/>
      <c r="AW42" s="230">
        <v>220</v>
      </c>
      <c r="AX42" s="199"/>
      <c r="AY42" s="199"/>
      <c r="AZ42" s="199"/>
      <c r="BA42" s="199"/>
      <c r="BB42" s="199"/>
      <c r="BC42" s="199"/>
      <c r="BD42" s="199"/>
      <c r="BE42" s="199"/>
      <c r="BF42" s="199"/>
    </row>
    <row r="43" spans="2:58" ht="20.25" hidden="1">
      <c r="B43" s="171"/>
      <c r="C43" s="172"/>
      <c r="D43" s="243"/>
      <c r="E43" s="243"/>
      <c r="F43" s="172"/>
      <c r="G43" s="172"/>
      <c r="H43" s="243"/>
      <c r="I43" s="238"/>
      <c r="J43" s="241"/>
      <c r="K43" s="242"/>
      <c r="L43" s="242"/>
      <c r="M43" s="242"/>
      <c r="N43" s="242"/>
      <c r="O43" s="242"/>
      <c r="P43" s="242"/>
      <c r="Q43" s="242"/>
      <c r="R43" s="242"/>
      <c r="S43" s="242"/>
      <c r="T43" s="242"/>
      <c r="U43" s="242"/>
      <c r="V43" s="242"/>
      <c r="W43" s="242"/>
      <c r="X43" s="242"/>
      <c r="Y43" s="242"/>
      <c r="Z43" s="242"/>
      <c r="AA43" s="242"/>
      <c r="AB43" s="242"/>
      <c r="AC43" s="242"/>
      <c r="AD43" s="242"/>
      <c r="AE43" s="242"/>
      <c r="AF43" s="242"/>
      <c r="AG43" s="242"/>
      <c r="AH43" s="242"/>
      <c r="AI43" s="242"/>
      <c r="AJ43" s="242"/>
      <c r="AK43" s="242"/>
      <c r="AL43" s="242"/>
      <c r="AM43" s="242"/>
      <c r="AN43" s="242"/>
      <c r="AO43" s="199"/>
      <c r="AP43" s="199"/>
      <c r="AQ43" s="199">
        <v>-100</v>
      </c>
      <c r="AR43" s="199"/>
      <c r="AS43" s="199"/>
      <c r="AT43" s="199"/>
      <c r="AU43" s="199"/>
      <c r="AV43" s="199"/>
      <c r="AW43" s="199"/>
      <c r="AX43" s="199"/>
      <c r="AY43" s="199"/>
      <c r="AZ43" s="199"/>
      <c r="BA43" s="199"/>
      <c r="BB43" s="199"/>
      <c r="BC43" s="199"/>
      <c r="BD43" s="199"/>
      <c r="BE43" s="199"/>
      <c r="BF43" s="199">
        <v>100</v>
      </c>
    </row>
    <row r="44" spans="2:58" ht="20.25" hidden="1">
      <c r="B44" s="182"/>
      <c r="C44" s="175"/>
      <c r="D44" s="176"/>
      <c r="E44" s="176"/>
      <c r="F44" s="175"/>
      <c r="G44" s="175"/>
      <c r="H44" s="176"/>
      <c r="I44" s="238"/>
      <c r="J44" s="241"/>
      <c r="K44" s="242"/>
      <c r="L44" s="242"/>
      <c r="M44" s="242"/>
      <c r="N44" s="242"/>
      <c r="O44" s="242"/>
      <c r="P44" s="242"/>
      <c r="Q44" s="242"/>
      <c r="R44" s="242"/>
      <c r="S44" s="242"/>
      <c r="T44" s="242"/>
      <c r="U44" s="242"/>
      <c r="V44" s="242"/>
      <c r="W44" s="242"/>
      <c r="X44" s="242"/>
      <c r="Y44" s="242"/>
      <c r="Z44" s="242"/>
      <c r="AA44" s="242"/>
      <c r="AB44" s="242"/>
      <c r="AC44" s="242"/>
      <c r="AD44" s="242"/>
      <c r="AE44" s="242"/>
      <c r="AF44" s="242"/>
      <c r="AG44" s="242"/>
      <c r="AH44" s="242"/>
      <c r="AI44" s="242"/>
      <c r="AJ44" s="242"/>
      <c r="AK44" s="242"/>
      <c r="AL44" s="242"/>
      <c r="AM44" s="242"/>
      <c r="AN44" s="242"/>
      <c r="AO44" s="199"/>
      <c r="AP44" s="199"/>
      <c r="AQ44" s="199"/>
      <c r="AR44" s="199"/>
      <c r="AS44" s="199"/>
      <c r="AT44" s="199"/>
      <c r="AU44" s="199"/>
      <c r="AV44" s="199"/>
      <c r="AW44" s="199"/>
      <c r="AX44" s="199"/>
      <c r="AY44" s="199"/>
      <c r="AZ44" s="199"/>
      <c r="BA44" s="199"/>
      <c r="BB44" s="199"/>
      <c r="BC44" s="199"/>
      <c r="BD44" s="199"/>
      <c r="BE44" s="199"/>
      <c r="BF44" s="199">
        <v>200</v>
      </c>
    </row>
    <row r="45" spans="2:58" ht="20.25" hidden="1">
      <c r="B45" s="171"/>
      <c r="C45" s="172"/>
      <c r="D45" s="244"/>
      <c r="E45" s="244"/>
      <c r="F45" s="172"/>
      <c r="G45" s="172"/>
      <c r="H45" s="244"/>
      <c r="I45" s="238"/>
      <c r="J45" s="241"/>
      <c r="K45" s="242"/>
      <c r="L45" s="242"/>
      <c r="M45" s="242"/>
      <c r="N45" s="242"/>
      <c r="O45" s="242"/>
      <c r="P45" s="242"/>
      <c r="Q45" s="242"/>
      <c r="R45" s="242"/>
      <c r="S45" s="242"/>
      <c r="T45" s="242"/>
      <c r="U45" s="242"/>
      <c r="V45" s="242"/>
      <c r="W45" s="242"/>
      <c r="X45" s="242"/>
      <c r="Y45" s="242"/>
      <c r="Z45" s="242"/>
      <c r="AA45" s="242"/>
      <c r="AB45" s="242"/>
      <c r="AC45" s="242"/>
      <c r="AD45" s="242"/>
      <c r="AE45" s="242"/>
      <c r="AF45" s="242"/>
      <c r="AG45" s="242">
        <v>150</v>
      </c>
      <c r="AH45" s="242">
        <v>-150</v>
      </c>
      <c r="AI45" s="242"/>
      <c r="AJ45" s="242"/>
      <c r="AK45" s="242"/>
      <c r="AL45" s="242"/>
      <c r="AM45" s="242"/>
      <c r="AN45" s="242"/>
      <c r="AO45" s="199"/>
      <c r="AP45" s="199">
        <v>150</v>
      </c>
      <c r="AQ45" s="199"/>
      <c r="AR45" s="199"/>
      <c r="AS45" s="199"/>
      <c r="AT45" s="199"/>
      <c r="AU45" s="199"/>
      <c r="AV45" s="199"/>
      <c r="AW45" s="199"/>
      <c r="AX45" s="199"/>
      <c r="AY45" s="199"/>
      <c r="AZ45" s="199"/>
      <c r="BA45" s="199"/>
      <c r="BB45" s="199"/>
      <c r="BC45" s="199"/>
      <c r="BD45" s="199"/>
      <c r="BE45" s="199"/>
      <c r="BF45" s="199"/>
    </row>
    <row r="46" spans="2:58" ht="20.25" hidden="1">
      <c r="B46" s="171"/>
      <c r="C46" s="172"/>
      <c r="D46" s="176"/>
      <c r="E46" s="176"/>
      <c r="F46" s="172"/>
      <c r="G46" s="172"/>
      <c r="H46" s="176"/>
      <c r="I46" s="238"/>
      <c r="J46" s="241"/>
      <c r="K46" s="242"/>
      <c r="L46" s="242"/>
      <c r="M46" s="242"/>
      <c r="N46" s="242"/>
      <c r="O46" s="242"/>
      <c r="P46" s="242"/>
      <c r="Q46" s="242"/>
      <c r="R46" s="242"/>
      <c r="S46" s="242"/>
      <c r="T46" s="242"/>
      <c r="U46" s="242"/>
      <c r="V46" s="242"/>
      <c r="W46" s="242"/>
      <c r="X46" s="242"/>
      <c r="Y46" s="242"/>
      <c r="Z46" s="242"/>
      <c r="AA46" s="242"/>
      <c r="AB46" s="242"/>
      <c r="AC46" s="242"/>
      <c r="AD46" s="242"/>
      <c r="AE46" s="242"/>
      <c r="AF46" s="242"/>
      <c r="AG46" s="242"/>
      <c r="AH46" s="242"/>
      <c r="AI46" s="242"/>
      <c r="AJ46" s="242"/>
      <c r="AK46" s="242"/>
      <c r="AL46" s="242"/>
      <c r="AM46" s="242"/>
      <c r="AN46" s="242"/>
      <c r="AO46" s="199"/>
      <c r="AP46" s="199"/>
      <c r="AQ46" s="199"/>
      <c r="AR46" s="199"/>
      <c r="AS46" s="199"/>
      <c r="AT46" s="199"/>
      <c r="AU46" s="199"/>
      <c r="AV46" s="199"/>
      <c r="AW46" s="199"/>
      <c r="AX46" s="199"/>
      <c r="AY46" s="199"/>
      <c r="AZ46" s="230">
        <v>292</v>
      </c>
      <c r="BA46" s="199"/>
      <c r="BB46" s="199"/>
      <c r="BC46" s="199"/>
      <c r="BD46" s="199"/>
      <c r="BE46" s="199"/>
      <c r="BF46" s="199"/>
    </row>
    <row r="47" spans="2:58" ht="79.349999999999994" customHeight="1">
      <c r="B47" s="171">
        <v>41035900</v>
      </c>
      <c r="C47" s="172" t="s">
        <v>138</v>
      </c>
      <c r="D47" s="176"/>
      <c r="E47" s="177">
        <v>38575900</v>
      </c>
      <c r="F47" s="172"/>
      <c r="G47" s="172"/>
      <c r="H47" s="176"/>
      <c r="I47" s="238"/>
      <c r="J47" s="241"/>
      <c r="K47" s="242"/>
      <c r="L47" s="242"/>
      <c r="M47" s="242"/>
      <c r="N47" s="242"/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242"/>
      <c r="AB47" s="242"/>
      <c r="AC47" s="242"/>
      <c r="AD47" s="242"/>
      <c r="AE47" s="242"/>
      <c r="AF47" s="242"/>
      <c r="AG47" s="242"/>
      <c r="AH47" s="242"/>
      <c r="AI47" s="242"/>
      <c r="AJ47" s="242"/>
      <c r="AK47" s="242"/>
      <c r="AL47" s="242"/>
      <c r="AM47" s="242"/>
      <c r="AN47" s="242"/>
      <c r="AO47" s="199"/>
      <c r="AP47" s="199"/>
      <c r="AQ47" s="199"/>
      <c r="AR47" s="199"/>
      <c r="AS47" s="199"/>
      <c r="AT47" s="199"/>
      <c r="AU47" s="199"/>
      <c r="AV47" s="199"/>
      <c r="AW47" s="199"/>
      <c r="AX47" s="199"/>
      <c r="AY47" s="199"/>
      <c r="AZ47" s="230"/>
      <c r="BA47" s="199"/>
      <c r="BB47" s="199"/>
      <c r="BC47" s="199"/>
      <c r="BD47" s="199"/>
      <c r="BE47" s="199"/>
      <c r="BF47" s="199"/>
    </row>
    <row r="48" spans="2:58" ht="111.2" customHeight="1">
      <c r="B48" s="171">
        <v>41036000</v>
      </c>
      <c r="C48" s="172" t="s">
        <v>303</v>
      </c>
      <c r="D48" s="177">
        <v>39708707</v>
      </c>
      <c r="E48" s="176"/>
      <c r="F48" s="172"/>
      <c r="G48" s="172"/>
      <c r="H48" s="176"/>
      <c r="I48" s="238"/>
      <c r="J48" s="241"/>
      <c r="K48" s="242"/>
      <c r="L48" s="242"/>
      <c r="M48" s="242"/>
      <c r="N48" s="242"/>
      <c r="O48" s="242"/>
      <c r="P48" s="242"/>
      <c r="Q48" s="242"/>
      <c r="R48" s="242"/>
      <c r="S48" s="242"/>
      <c r="T48" s="242"/>
      <c r="U48" s="242"/>
      <c r="V48" s="242"/>
      <c r="W48" s="242"/>
      <c r="X48" s="242"/>
      <c r="Y48" s="242"/>
      <c r="Z48" s="242"/>
      <c r="AA48" s="242"/>
      <c r="AB48" s="242"/>
      <c r="AC48" s="242"/>
      <c r="AD48" s="242"/>
      <c r="AE48" s="242"/>
      <c r="AF48" s="242"/>
      <c r="AG48" s="242"/>
      <c r="AH48" s="242"/>
      <c r="AI48" s="242"/>
      <c r="AJ48" s="242"/>
      <c r="AK48" s="242"/>
      <c r="AL48" s="242"/>
      <c r="AM48" s="242"/>
      <c r="AN48" s="242"/>
      <c r="AO48" s="199"/>
      <c r="AP48" s="199"/>
      <c r="AQ48" s="199"/>
      <c r="AR48" s="199"/>
      <c r="AS48" s="199"/>
      <c r="AT48" s="199"/>
      <c r="AU48" s="199"/>
      <c r="AV48" s="199"/>
      <c r="AW48" s="199"/>
      <c r="AX48" s="199"/>
      <c r="AY48" s="199"/>
      <c r="AZ48" s="230"/>
      <c r="BA48" s="199"/>
      <c r="BB48" s="199"/>
      <c r="BC48" s="199"/>
      <c r="BD48" s="199"/>
      <c r="BE48" s="199"/>
      <c r="BF48" s="199"/>
    </row>
    <row r="49" spans="2:58" ht="179.25" customHeight="1">
      <c r="B49" s="171">
        <v>41036100</v>
      </c>
      <c r="C49" s="172" t="s">
        <v>140</v>
      </c>
      <c r="D49" s="177">
        <v>4220447</v>
      </c>
      <c r="E49" s="176"/>
      <c r="F49" s="172"/>
      <c r="G49" s="172"/>
      <c r="H49" s="176"/>
      <c r="I49" s="238"/>
      <c r="J49" s="241"/>
      <c r="K49" s="242"/>
      <c r="L49" s="242"/>
      <c r="M49" s="242"/>
      <c r="N49" s="242"/>
      <c r="O49" s="242"/>
      <c r="P49" s="242"/>
      <c r="Q49" s="242"/>
      <c r="R49" s="242"/>
      <c r="S49" s="242"/>
      <c r="T49" s="242"/>
      <c r="U49" s="242"/>
      <c r="V49" s="242"/>
      <c r="W49" s="242"/>
      <c r="X49" s="242"/>
      <c r="Y49" s="242"/>
      <c r="Z49" s="242"/>
      <c r="AA49" s="242"/>
      <c r="AB49" s="242"/>
      <c r="AC49" s="242"/>
      <c r="AD49" s="242"/>
      <c r="AE49" s="242"/>
      <c r="AF49" s="242"/>
      <c r="AG49" s="242"/>
      <c r="AH49" s="242"/>
      <c r="AI49" s="242"/>
      <c r="AJ49" s="242"/>
      <c r="AK49" s="242"/>
      <c r="AL49" s="242"/>
      <c r="AM49" s="242"/>
      <c r="AN49" s="242"/>
      <c r="AO49" s="199"/>
      <c r="AP49" s="199"/>
      <c r="AQ49" s="199"/>
      <c r="AR49" s="199"/>
      <c r="AS49" s="199"/>
      <c r="AT49" s="199"/>
      <c r="AU49" s="199"/>
      <c r="AV49" s="199"/>
      <c r="AW49" s="199"/>
      <c r="AX49" s="199"/>
      <c r="AY49" s="199"/>
      <c r="AZ49" s="230"/>
      <c r="BA49" s="199"/>
      <c r="BB49" s="199"/>
      <c r="BC49" s="199"/>
      <c r="BD49" s="199"/>
      <c r="BE49" s="199"/>
      <c r="BF49" s="199"/>
    </row>
    <row r="50" spans="2:58" ht="181.7" customHeight="1">
      <c r="B50" s="171">
        <v>41036400</v>
      </c>
      <c r="C50" s="172" t="s">
        <v>141</v>
      </c>
      <c r="D50" s="177">
        <v>1692698</v>
      </c>
      <c r="E50" s="176"/>
      <c r="F50" s="172"/>
      <c r="G50" s="172"/>
      <c r="H50" s="176"/>
      <c r="I50" s="238"/>
      <c r="J50" s="241"/>
      <c r="K50" s="242"/>
      <c r="L50" s="242"/>
      <c r="M50" s="242"/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2"/>
      <c r="Z50" s="242"/>
      <c r="AA50" s="242"/>
      <c r="AB50" s="242"/>
      <c r="AC50" s="242"/>
      <c r="AD50" s="242"/>
      <c r="AE50" s="242"/>
      <c r="AF50" s="242"/>
      <c r="AG50" s="242"/>
      <c r="AH50" s="242"/>
      <c r="AI50" s="242"/>
      <c r="AJ50" s="242"/>
      <c r="AK50" s="242"/>
      <c r="AL50" s="242"/>
      <c r="AM50" s="242"/>
      <c r="AN50" s="242"/>
      <c r="AO50" s="199"/>
      <c r="AP50" s="199"/>
      <c r="AQ50" s="199"/>
      <c r="AR50" s="199"/>
      <c r="AS50" s="199"/>
      <c r="AT50" s="199"/>
      <c r="AU50" s="199"/>
      <c r="AV50" s="199"/>
      <c r="AW50" s="199"/>
      <c r="AX50" s="199"/>
      <c r="AY50" s="199"/>
      <c r="AZ50" s="230"/>
      <c r="BA50" s="199"/>
      <c r="BB50" s="199"/>
      <c r="BC50" s="199"/>
      <c r="BD50" s="199"/>
      <c r="BE50" s="199"/>
      <c r="BF50" s="199"/>
    </row>
    <row r="51" spans="2:58" ht="37.9" customHeight="1">
      <c r="B51" s="171">
        <v>41037000</v>
      </c>
      <c r="C51" s="172" t="s">
        <v>304</v>
      </c>
      <c r="D51" s="177">
        <v>68765238</v>
      </c>
      <c r="E51" s="176"/>
      <c r="F51" s="172"/>
      <c r="G51" s="172"/>
      <c r="H51" s="176"/>
      <c r="I51" s="238"/>
      <c r="J51" s="241"/>
      <c r="K51" s="242"/>
      <c r="L51" s="242"/>
      <c r="M51" s="242"/>
      <c r="N51" s="242"/>
      <c r="O51" s="242"/>
      <c r="P51" s="242"/>
      <c r="Q51" s="242"/>
      <c r="R51" s="242"/>
      <c r="S51" s="242"/>
      <c r="T51" s="242"/>
      <c r="U51" s="242"/>
      <c r="V51" s="242"/>
      <c r="W51" s="242"/>
      <c r="X51" s="242"/>
      <c r="Y51" s="242"/>
      <c r="Z51" s="242"/>
      <c r="AA51" s="242"/>
      <c r="AB51" s="242"/>
      <c r="AC51" s="242"/>
      <c r="AD51" s="242"/>
      <c r="AE51" s="242"/>
      <c r="AF51" s="242"/>
      <c r="AG51" s="242"/>
      <c r="AH51" s="242"/>
      <c r="AI51" s="242"/>
      <c r="AJ51" s="242"/>
      <c r="AK51" s="242"/>
      <c r="AL51" s="242"/>
      <c r="AM51" s="242"/>
      <c r="AN51" s="242"/>
      <c r="AO51" s="199"/>
      <c r="AP51" s="199"/>
      <c r="AQ51" s="199"/>
      <c r="AR51" s="199"/>
      <c r="AS51" s="199"/>
      <c r="AT51" s="199"/>
      <c r="AU51" s="199"/>
      <c r="AV51" s="199"/>
      <c r="AW51" s="199"/>
      <c r="AX51" s="199"/>
      <c r="AY51" s="199"/>
      <c r="AZ51" s="230"/>
      <c r="BA51" s="199"/>
      <c r="BB51" s="199"/>
      <c r="BC51" s="199"/>
      <c r="BD51" s="199"/>
      <c r="BE51" s="199"/>
      <c r="BF51" s="199"/>
    </row>
    <row r="52" spans="2:58" ht="55.9" customHeight="1">
      <c r="B52" s="171">
        <v>41037200</v>
      </c>
      <c r="C52" s="172" t="s">
        <v>143</v>
      </c>
      <c r="D52" s="177">
        <v>57974319</v>
      </c>
      <c r="E52" s="176"/>
      <c r="F52" s="172"/>
      <c r="G52" s="172"/>
      <c r="H52" s="176"/>
      <c r="I52" s="238"/>
      <c r="J52" s="241"/>
      <c r="K52" s="242"/>
      <c r="L52" s="242"/>
      <c r="M52" s="242"/>
      <c r="N52" s="242"/>
      <c r="O52" s="242"/>
      <c r="P52" s="242"/>
      <c r="Q52" s="242"/>
      <c r="R52" s="242"/>
      <c r="S52" s="242"/>
      <c r="T52" s="242"/>
      <c r="U52" s="242"/>
      <c r="V52" s="242"/>
      <c r="W52" s="242"/>
      <c r="X52" s="242"/>
      <c r="Y52" s="242"/>
      <c r="Z52" s="242"/>
      <c r="AA52" s="242"/>
      <c r="AB52" s="242"/>
      <c r="AC52" s="242"/>
      <c r="AD52" s="242"/>
      <c r="AE52" s="242"/>
      <c r="AF52" s="242"/>
      <c r="AG52" s="242"/>
      <c r="AH52" s="242"/>
      <c r="AI52" s="242"/>
      <c r="AJ52" s="242"/>
      <c r="AK52" s="242"/>
      <c r="AL52" s="242"/>
      <c r="AM52" s="242"/>
      <c r="AN52" s="242"/>
      <c r="AO52" s="199"/>
      <c r="AP52" s="199"/>
      <c r="AQ52" s="199"/>
      <c r="AR52" s="199"/>
      <c r="AS52" s="199"/>
      <c r="AT52" s="199"/>
      <c r="AU52" s="199"/>
      <c r="AV52" s="199"/>
      <c r="AW52" s="199"/>
      <c r="AX52" s="199"/>
      <c r="AY52" s="199"/>
      <c r="AZ52" s="230"/>
      <c r="BA52" s="199"/>
      <c r="BB52" s="199"/>
      <c r="BC52" s="199"/>
      <c r="BD52" s="199"/>
      <c r="BE52" s="199"/>
      <c r="BF52" s="199"/>
    </row>
    <row r="53" spans="2:58" ht="136.15" customHeight="1">
      <c r="B53" s="171">
        <v>41037800</v>
      </c>
      <c r="C53" s="172" t="s">
        <v>305</v>
      </c>
      <c r="D53" s="177">
        <v>55180000</v>
      </c>
      <c r="E53" s="176"/>
      <c r="F53" s="172"/>
      <c r="G53" s="172"/>
      <c r="H53" s="176"/>
      <c r="I53" s="238"/>
      <c r="J53" s="241"/>
      <c r="K53" s="242"/>
      <c r="L53" s="242"/>
      <c r="M53" s="242"/>
      <c r="N53" s="242"/>
      <c r="O53" s="242"/>
      <c r="P53" s="242"/>
      <c r="Q53" s="242"/>
      <c r="R53" s="242"/>
      <c r="S53" s="242"/>
      <c r="T53" s="242"/>
      <c r="U53" s="242"/>
      <c r="V53" s="242"/>
      <c r="W53" s="242"/>
      <c r="X53" s="242"/>
      <c r="Y53" s="242"/>
      <c r="Z53" s="242"/>
      <c r="AA53" s="242"/>
      <c r="AB53" s="242"/>
      <c r="AC53" s="242"/>
      <c r="AD53" s="242"/>
      <c r="AE53" s="242"/>
      <c r="AF53" s="242"/>
      <c r="AG53" s="242"/>
      <c r="AH53" s="242"/>
      <c r="AI53" s="242"/>
      <c r="AJ53" s="242"/>
      <c r="AK53" s="242"/>
      <c r="AL53" s="242"/>
      <c r="AM53" s="242"/>
      <c r="AN53" s="242"/>
      <c r="AO53" s="199"/>
      <c r="AP53" s="199"/>
      <c r="AQ53" s="199"/>
      <c r="AR53" s="199"/>
      <c r="AS53" s="199"/>
      <c r="AT53" s="199"/>
      <c r="AU53" s="199"/>
      <c r="AV53" s="199"/>
      <c r="AW53" s="199"/>
      <c r="AX53" s="199"/>
      <c r="AY53" s="199"/>
      <c r="AZ53" s="230"/>
      <c r="BA53" s="199"/>
      <c r="BB53" s="199"/>
      <c r="BC53" s="199"/>
      <c r="BD53" s="199"/>
      <c r="BE53" s="199"/>
      <c r="BF53" s="199"/>
    </row>
    <row r="54" spans="2:58" ht="69.599999999999994" customHeight="1">
      <c r="B54" s="171">
        <v>41039300</v>
      </c>
      <c r="C54" s="172" t="s">
        <v>306</v>
      </c>
      <c r="D54" s="177">
        <v>60000000</v>
      </c>
      <c r="E54" s="176"/>
      <c r="F54" s="172"/>
      <c r="G54" s="172"/>
      <c r="H54" s="176"/>
      <c r="I54" s="238"/>
      <c r="J54" s="241"/>
      <c r="K54" s="242"/>
      <c r="L54" s="242"/>
      <c r="M54" s="242"/>
      <c r="N54" s="242"/>
      <c r="O54" s="242"/>
      <c r="P54" s="242"/>
      <c r="Q54" s="242"/>
      <c r="R54" s="242"/>
      <c r="S54" s="242"/>
      <c r="T54" s="242"/>
      <c r="U54" s="242"/>
      <c r="V54" s="242"/>
      <c r="W54" s="242"/>
      <c r="X54" s="242"/>
      <c r="Y54" s="242"/>
      <c r="Z54" s="242"/>
      <c r="AA54" s="242"/>
      <c r="AB54" s="242"/>
      <c r="AC54" s="242"/>
      <c r="AD54" s="242"/>
      <c r="AE54" s="242"/>
      <c r="AF54" s="242"/>
      <c r="AG54" s="242"/>
      <c r="AH54" s="242"/>
      <c r="AI54" s="242"/>
      <c r="AJ54" s="242"/>
      <c r="AK54" s="242"/>
      <c r="AL54" s="242"/>
      <c r="AM54" s="242"/>
      <c r="AN54" s="242"/>
      <c r="AO54" s="199"/>
      <c r="AP54" s="199"/>
      <c r="AQ54" s="199"/>
      <c r="AR54" s="199"/>
      <c r="AS54" s="199"/>
      <c r="AT54" s="199"/>
      <c r="AU54" s="199"/>
      <c r="AV54" s="199"/>
      <c r="AW54" s="199"/>
      <c r="AX54" s="199"/>
      <c r="AY54" s="199"/>
      <c r="AZ54" s="230"/>
      <c r="BA54" s="199"/>
      <c r="BB54" s="199"/>
      <c r="BC54" s="199"/>
      <c r="BD54" s="199"/>
      <c r="BE54" s="199"/>
      <c r="BF54" s="199"/>
    </row>
    <row r="55" spans="2:58" ht="39.4" customHeight="1">
      <c r="B55" s="171"/>
      <c r="C55" s="172" t="s">
        <v>307</v>
      </c>
      <c r="D55" s="177"/>
      <c r="E55" s="177"/>
      <c r="F55" s="172"/>
      <c r="G55" s="172"/>
      <c r="H55" s="177"/>
      <c r="I55" s="233" t="e">
        <f>#REF!+I59+I61+#REF!+#REF!+#REF!+#REF!+#REF!+#REF!+#REF!+#REF!+#REF!+#REF!+#REF!+#REF!+#REF!+#REF!+#REF!+#REF!+#REF!+#REF!+#REF!+#REF!+#REF!+#REF!+#REF!+#REF!</f>
        <v>#REF!</v>
      </c>
      <c r="J55" s="234" t="e">
        <f>#REF!+J59+J61+#REF!+#REF!+#REF!+#REF!+#REF!+#REF!+#REF!+#REF!+#REF!+#REF!+#REF!+#REF!+#REF!+#REF!+#REF!+#REF!+#REF!+#REF!+#REF!+#REF!+#REF!+#REF!+#REF!</f>
        <v>#REF!</v>
      </c>
      <c r="K55" s="235"/>
      <c r="L55" s="235"/>
      <c r="M55" s="235"/>
      <c r="N55" s="235"/>
      <c r="O55" s="235"/>
      <c r="P55" s="235"/>
      <c r="Q55" s="235"/>
      <c r="R55" s="235"/>
      <c r="S55" s="235"/>
      <c r="T55" s="235"/>
      <c r="U55" s="235"/>
      <c r="V55" s="235"/>
      <c r="W55" s="235"/>
      <c r="X55" s="235"/>
      <c r="Y55" s="235"/>
      <c r="Z55" s="235"/>
      <c r="AA55" s="235"/>
      <c r="AB55" s="235"/>
      <c r="AC55" s="235"/>
      <c r="AD55" s="235"/>
      <c r="AE55" s="235"/>
      <c r="AF55" s="235"/>
      <c r="AG55" s="235"/>
      <c r="AH55" s="235"/>
      <c r="AI55" s="235"/>
      <c r="AJ55" s="235"/>
      <c r="AK55" s="235"/>
      <c r="AL55" s="235"/>
      <c r="AM55" s="235"/>
      <c r="AN55" s="235"/>
      <c r="AO55" s="199"/>
      <c r="AP55" s="199"/>
      <c r="AQ55" s="199"/>
      <c r="AR55" s="199"/>
      <c r="AS55" s="199"/>
      <c r="AT55" s="199"/>
      <c r="AU55" s="199"/>
      <c r="AV55" s="199"/>
      <c r="AW55" s="199"/>
      <c r="AX55" s="199"/>
      <c r="AY55" s="199"/>
      <c r="AZ55" s="199"/>
      <c r="BA55" s="199"/>
      <c r="BB55" s="199"/>
      <c r="BC55" s="199"/>
      <c r="BD55" s="199"/>
      <c r="BE55" s="199"/>
      <c r="BF55" s="199"/>
    </row>
    <row r="56" spans="2:58" ht="28.15" customHeight="1">
      <c r="B56" s="179">
        <v>41030000</v>
      </c>
      <c r="C56" s="175" t="s">
        <v>294</v>
      </c>
      <c r="D56" s="176">
        <v>523225300</v>
      </c>
      <c r="E56" s="176">
        <f>E58+E57</f>
        <v>565046100</v>
      </c>
      <c r="F56" s="176">
        <f>F58</f>
        <v>526352700</v>
      </c>
      <c r="G56" s="176">
        <f>G58</f>
        <v>550590200</v>
      </c>
      <c r="H56" s="176">
        <f>H58</f>
        <v>560221300</v>
      </c>
      <c r="I56" s="233"/>
      <c r="J56" s="234"/>
      <c r="K56" s="235"/>
      <c r="L56" s="235"/>
      <c r="M56" s="235"/>
      <c r="N56" s="235"/>
      <c r="O56" s="235"/>
      <c r="P56" s="235"/>
      <c r="Q56" s="235"/>
      <c r="R56" s="235"/>
      <c r="S56" s="235"/>
      <c r="T56" s="235"/>
      <c r="U56" s="235"/>
      <c r="V56" s="235"/>
      <c r="W56" s="235"/>
      <c r="X56" s="235"/>
      <c r="Y56" s="235"/>
      <c r="Z56" s="235"/>
      <c r="AA56" s="235"/>
      <c r="AB56" s="235"/>
      <c r="AC56" s="235"/>
      <c r="AD56" s="235"/>
      <c r="AE56" s="235"/>
      <c r="AF56" s="235"/>
      <c r="AG56" s="235"/>
      <c r="AH56" s="235"/>
      <c r="AI56" s="235"/>
      <c r="AJ56" s="235"/>
      <c r="AK56" s="235"/>
      <c r="AL56" s="235"/>
      <c r="AM56" s="235"/>
      <c r="AN56" s="235"/>
      <c r="AO56" s="199"/>
      <c r="AP56" s="199"/>
      <c r="AQ56" s="199"/>
      <c r="AR56" s="199"/>
      <c r="AS56" s="199"/>
      <c r="AT56" s="199"/>
      <c r="AU56" s="199"/>
      <c r="AV56" s="199"/>
      <c r="AW56" s="199"/>
      <c r="AX56" s="199"/>
      <c r="AY56" s="199"/>
      <c r="AZ56" s="199"/>
      <c r="BA56" s="199"/>
      <c r="BB56" s="199"/>
      <c r="BC56" s="199"/>
      <c r="BD56" s="199"/>
      <c r="BE56" s="199"/>
      <c r="BF56" s="199"/>
    </row>
    <row r="57" spans="2:58" ht="94.15" customHeight="1">
      <c r="B57" s="171" t="s">
        <v>308</v>
      </c>
      <c r="C57" s="172" t="s">
        <v>309</v>
      </c>
      <c r="D57" s="176"/>
      <c r="E57" s="177">
        <v>60000000</v>
      </c>
      <c r="F57" s="176"/>
      <c r="G57" s="176"/>
      <c r="H57" s="176"/>
      <c r="I57" s="233"/>
      <c r="J57" s="234"/>
      <c r="K57" s="235"/>
      <c r="L57" s="235"/>
      <c r="M57" s="235"/>
      <c r="N57" s="235"/>
      <c r="O57" s="235"/>
      <c r="P57" s="235"/>
      <c r="Q57" s="235"/>
      <c r="R57" s="235"/>
      <c r="S57" s="235"/>
      <c r="T57" s="235"/>
      <c r="U57" s="235"/>
      <c r="V57" s="235"/>
      <c r="W57" s="235"/>
      <c r="X57" s="235"/>
      <c r="Y57" s="235"/>
      <c r="Z57" s="235"/>
      <c r="AA57" s="235"/>
      <c r="AB57" s="235"/>
      <c r="AC57" s="235"/>
      <c r="AD57" s="235"/>
      <c r="AE57" s="235"/>
      <c r="AF57" s="235"/>
      <c r="AG57" s="235"/>
      <c r="AH57" s="235"/>
      <c r="AI57" s="235"/>
      <c r="AJ57" s="235"/>
      <c r="AK57" s="235"/>
      <c r="AL57" s="235"/>
      <c r="AM57" s="235"/>
      <c r="AN57" s="235"/>
      <c r="AO57" s="199"/>
      <c r="AP57" s="199"/>
      <c r="AQ57" s="199"/>
      <c r="AR57" s="199"/>
      <c r="AS57" s="199"/>
      <c r="AT57" s="199"/>
      <c r="AU57" s="199"/>
      <c r="AV57" s="199"/>
      <c r="AW57" s="199"/>
      <c r="AX57" s="199"/>
      <c r="AY57" s="199"/>
      <c r="AZ57" s="199"/>
      <c r="BA57" s="199"/>
      <c r="BB57" s="199"/>
      <c r="BC57" s="199"/>
      <c r="BD57" s="199"/>
      <c r="BE57" s="199"/>
      <c r="BF57" s="199"/>
    </row>
    <row r="58" spans="2:58" ht="76.349999999999994" customHeight="1">
      <c r="B58" s="171" t="s">
        <v>310</v>
      </c>
      <c r="C58" s="172" t="s">
        <v>311</v>
      </c>
      <c r="D58" s="177">
        <v>523225300</v>
      </c>
      <c r="E58" s="177">
        <v>505046100</v>
      </c>
      <c r="F58" s="177">
        <v>526352700</v>
      </c>
      <c r="G58" s="177">
        <v>550590200</v>
      </c>
      <c r="H58" s="177">
        <v>560221300</v>
      </c>
      <c r="I58" s="238">
        <f>SUM(K58:BF58)</f>
        <v>4</v>
      </c>
      <c r="J58" s="241">
        <f>H58-I58</f>
        <v>560221296</v>
      </c>
      <c r="K58" s="242"/>
      <c r="L58" s="242"/>
      <c r="M58" s="242"/>
      <c r="N58" s="242"/>
      <c r="O58" s="242"/>
      <c r="P58" s="242"/>
      <c r="Q58" s="242"/>
      <c r="R58" s="242"/>
      <c r="S58" s="242"/>
      <c r="T58" s="242"/>
      <c r="U58" s="242"/>
      <c r="V58" s="242"/>
      <c r="W58" s="242"/>
      <c r="X58" s="242"/>
      <c r="Y58" s="242"/>
      <c r="Z58" s="242"/>
      <c r="AA58" s="242"/>
      <c r="AB58" s="242"/>
      <c r="AC58" s="242"/>
      <c r="AD58" s="242"/>
      <c r="AE58" s="242"/>
      <c r="AF58" s="242"/>
      <c r="AG58" s="242"/>
      <c r="AH58" s="242"/>
      <c r="AI58" s="242"/>
      <c r="AJ58" s="242"/>
      <c r="AK58" s="242"/>
      <c r="AL58" s="242"/>
      <c r="AM58" s="242"/>
      <c r="AN58" s="242"/>
      <c r="AO58" s="199"/>
      <c r="AP58" s="199"/>
      <c r="AQ58" s="199"/>
      <c r="AR58" s="199"/>
      <c r="AS58" s="199"/>
      <c r="AT58" s="199"/>
      <c r="AU58" s="199"/>
      <c r="AV58" s="199"/>
      <c r="AW58" s="199"/>
      <c r="AX58" s="199"/>
      <c r="AY58" s="199"/>
      <c r="AZ58" s="199"/>
      <c r="BA58" s="230">
        <v>4</v>
      </c>
      <c r="BB58" s="199"/>
      <c r="BC58" s="199"/>
      <c r="BD58" s="199"/>
      <c r="BE58" s="199"/>
      <c r="BF58" s="199"/>
    </row>
    <row r="59" spans="2:58" ht="20.25">
      <c r="B59" s="245" t="s">
        <v>312</v>
      </c>
      <c r="C59" s="246" t="s">
        <v>313</v>
      </c>
      <c r="D59" s="177">
        <f>D60+D61</f>
        <v>2150639800</v>
      </c>
      <c r="E59" s="177">
        <f>E60+E61</f>
        <v>1532050857</v>
      </c>
      <c r="F59" s="177">
        <f>F60+F61</f>
        <v>1156244100</v>
      </c>
      <c r="G59" s="177">
        <f>G60+G61</f>
        <v>1240897000</v>
      </c>
      <c r="H59" s="177">
        <f>H60+H61</f>
        <v>1322456600</v>
      </c>
      <c r="I59" s="247">
        <f>SUM(I60:I60)</f>
        <v>100</v>
      </c>
      <c r="J59" s="248">
        <f>SUM(J60:J60)</f>
        <v>762235200</v>
      </c>
      <c r="K59" s="235"/>
      <c r="L59" s="235"/>
      <c r="M59" s="235"/>
      <c r="N59" s="235"/>
      <c r="O59" s="235"/>
      <c r="P59" s="235"/>
      <c r="Q59" s="235"/>
      <c r="R59" s="235"/>
      <c r="S59" s="235"/>
      <c r="T59" s="235"/>
      <c r="U59" s="235"/>
      <c r="V59" s="235"/>
      <c r="W59" s="235"/>
      <c r="X59" s="235"/>
      <c r="Y59" s="235"/>
      <c r="Z59" s="235"/>
      <c r="AA59" s="235"/>
      <c r="AB59" s="235"/>
      <c r="AC59" s="235"/>
      <c r="AD59" s="235"/>
      <c r="AE59" s="235"/>
      <c r="AF59" s="235"/>
      <c r="AG59" s="235"/>
      <c r="AH59" s="235"/>
      <c r="AI59" s="235"/>
      <c r="AJ59" s="235"/>
      <c r="AK59" s="235"/>
      <c r="AL59" s="235"/>
      <c r="AM59" s="235"/>
      <c r="AN59" s="235"/>
      <c r="AO59" s="199"/>
      <c r="AP59" s="199"/>
      <c r="AQ59" s="199"/>
      <c r="AR59" s="199"/>
      <c r="AS59" s="199"/>
      <c r="AT59" s="199"/>
      <c r="AU59" s="199"/>
      <c r="AV59" s="199"/>
      <c r="AW59" s="199"/>
      <c r="AX59" s="199"/>
      <c r="AY59" s="199"/>
      <c r="AZ59" s="199"/>
      <c r="BA59" s="199"/>
      <c r="BB59" s="199"/>
      <c r="BC59" s="199"/>
      <c r="BD59" s="199"/>
      <c r="BE59" s="199"/>
      <c r="BF59" s="199"/>
    </row>
    <row r="60" spans="2:58" ht="21.6" customHeight="1">
      <c r="B60" s="245" t="s">
        <v>312</v>
      </c>
      <c r="C60" s="249" t="s">
        <v>21</v>
      </c>
      <c r="D60" s="177">
        <f>D23+D26</f>
        <v>1627414500</v>
      </c>
      <c r="E60" s="177">
        <f>E23+E26</f>
        <v>967004757</v>
      </c>
      <c r="F60" s="177">
        <f>F23+F26</f>
        <v>629891400</v>
      </c>
      <c r="G60" s="177">
        <f>G23+G26</f>
        <v>690306800</v>
      </c>
      <c r="H60" s="177">
        <f>H23+H26</f>
        <v>762235300</v>
      </c>
      <c r="I60" s="238">
        <f>SUM(K60:BF60)</f>
        <v>100</v>
      </c>
      <c r="J60" s="241">
        <f>H60-I60</f>
        <v>762235200</v>
      </c>
      <c r="K60" s="242"/>
      <c r="L60" s="242"/>
      <c r="M60" s="242"/>
      <c r="N60" s="242"/>
      <c r="O60" s="242"/>
      <c r="P60" s="242"/>
      <c r="Q60" s="242"/>
      <c r="R60" s="242"/>
      <c r="S60" s="242"/>
      <c r="T60" s="242"/>
      <c r="U60" s="242"/>
      <c r="V60" s="242"/>
      <c r="W60" s="242"/>
      <c r="X60" s="242"/>
      <c r="Y60" s="242"/>
      <c r="Z60" s="242"/>
      <c r="AA60" s="242"/>
      <c r="AB60" s="242"/>
      <c r="AC60" s="242"/>
      <c r="AD60" s="242"/>
      <c r="AE60" s="242"/>
      <c r="AF60" s="242"/>
      <c r="AG60" s="242"/>
      <c r="AH60" s="242"/>
      <c r="AI60" s="242"/>
      <c r="AJ60" s="242"/>
      <c r="AK60" s="242"/>
      <c r="AL60" s="242"/>
      <c r="AM60" s="242"/>
      <c r="AN60" s="242"/>
      <c r="AO60" s="199"/>
      <c r="AP60" s="199"/>
      <c r="AQ60" s="199"/>
      <c r="AR60" s="199"/>
      <c r="AS60" s="199"/>
      <c r="AT60" s="199"/>
      <c r="AU60" s="199"/>
      <c r="AV60" s="230">
        <v>100</v>
      </c>
      <c r="AW60" s="199"/>
      <c r="AX60" s="199"/>
      <c r="AY60" s="199"/>
      <c r="AZ60" s="199"/>
      <c r="BA60" s="199"/>
      <c r="BB60" s="199"/>
      <c r="BC60" s="199"/>
      <c r="BD60" s="199"/>
      <c r="BE60" s="199"/>
      <c r="BF60" s="199"/>
    </row>
    <row r="61" spans="2:58" ht="19.350000000000001" customHeight="1">
      <c r="B61" s="180" t="s">
        <v>312</v>
      </c>
      <c r="C61" s="250" t="s">
        <v>22</v>
      </c>
      <c r="D61" s="177">
        <f>D56</f>
        <v>523225300</v>
      </c>
      <c r="E61" s="177">
        <f>E56</f>
        <v>565046100</v>
      </c>
      <c r="F61" s="177">
        <f>F56</f>
        <v>526352700</v>
      </c>
      <c r="G61" s="177">
        <f>G56</f>
        <v>550590200</v>
      </c>
      <c r="H61" s="177">
        <f>H56</f>
        <v>560221300</v>
      </c>
      <c r="I61" s="247" t="e">
        <f>SUM(#REF!)</f>
        <v>#REF!</v>
      </c>
      <c r="J61" s="248" t="e">
        <f>SUM(#REF!)</f>
        <v>#REF!</v>
      </c>
      <c r="K61" s="235"/>
      <c r="L61" s="235"/>
      <c r="M61" s="235"/>
      <c r="N61" s="235"/>
      <c r="O61" s="235"/>
      <c r="P61" s="235"/>
      <c r="Q61" s="235"/>
      <c r="R61" s="235"/>
      <c r="S61" s="235"/>
      <c r="T61" s="235"/>
      <c r="U61" s="235"/>
      <c r="V61" s="235"/>
      <c r="W61" s="235"/>
      <c r="X61" s="235"/>
      <c r="Y61" s="235"/>
      <c r="Z61" s="235"/>
      <c r="AA61" s="235"/>
      <c r="AB61" s="235"/>
      <c r="AC61" s="235"/>
      <c r="AD61" s="235"/>
      <c r="AE61" s="235"/>
      <c r="AF61" s="235"/>
      <c r="AG61" s="235"/>
      <c r="AH61" s="235"/>
      <c r="AI61" s="235"/>
      <c r="AJ61" s="235"/>
      <c r="AK61" s="235"/>
      <c r="AL61" s="235"/>
      <c r="AM61" s="235"/>
      <c r="AN61" s="235"/>
      <c r="AO61" s="199"/>
      <c r="AP61" s="199"/>
      <c r="AQ61" s="199"/>
      <c r="AR61" s="199"/>
      <c r="AS61" s="199"/>
      <c r="AT61" s="199"/>
      <c r="AU61" s="199"/>
      <c r="AV61" s="199"/>
      <c r="AW61" s="199"/>
      <c r="AX61" s="199"/>
      <c r="AY61" s="199"/>
      <c r="AZ61" s="199"/>
      <c r="BA61" s="199"/>
      <c r="BB61" s="199"/>
      <c r="BC61" s="199"/>
      <c r="BD61" s="199"/>
      <c r="BE61" s="199"/>
      <c r="BF61" s="199"/>
    </row>
    <row r="64" spans="2:58" ht="18.75">
      <c r="B64" s="251"/>
      <c r="C64" s="251"/>
      <c r="D64" s="251"/>
      <c r="E64" s="251"/>
      <c r="F64" s="251"/>
      <c r="G64" s="251"/>
    </row>
    <row r="65" spans="2:8" ht="21.6" customHeight="1">
      <c r="B65" s="252" t="s">
        <v>241</v>
      </c>
      <c r="C65" s="252"/>
      <c r="D65" s="251"/>
      <c r="E65" s="251"/>
      <c r="F65" s="251"/>
      <c r="G65" s="169" t="s">
        <v>314</v>
      </c>
      <c r="H65" s="169"/>
    </row>
  </sheetData>
  <sheetProtection selectLockedCells="1" selectUnlockedCells="1"/>
  <mergeCells count="21">
    <mergeCell ref="H19:H20"/>
    <mergeCell ref="I19:I20"/>
    <mergeCell ref="J19:J20"/>
    <mergeCell ref="B65:C65"/>
    <mergeCell ref="G65:H65"/>
    <mergeCell ref="I9:J9"/>
    <mergeCell ref="G10:H10"/>
    <mergeCell ref="G11:H11"/>
    <mergeCell ref="C15:J15"/>
    <mergeCell ref="B19:B20"/>
    <mergeCell ref="C19:C20"/>
    <mergeCell ref="D19:D20"/>
    <mergeCell ref="E19:E20"/>
    <mergeCell ref="F19:F20"/>
    <mergeCell ref="G19:G20"/>
    <mergeCell ref="C1:H1"/>
    <mergeCell ref="C2:H2"/>
    <mergeCell ref="C3:H3"/>
    <mergeCell ref="C5:H5"/>
    <mergeCell ref="G8:H8"/>
    <mergeCell ref="G9:H9"/>
  </mergeCells>
  <pageMargins left="0.80069444444444449" right="0.39374999999999999" top="0.59027777777777779" bottom="0.59027777777777779" header="0.51180555555555551" footer="0.51180555555555551"/>
  <pageSetup paperSize="9" firstPageNumber="0" fitToHeight="15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</sheetPr>
  <dimension ref="D1:K59"/>
  <sheetViews>
    <sheetView topLeftCell="A37" zoomScale="75" zoomScaleNormal="75" zoomScaleSheetLayoutView="100" workbookViewId="0">
      <selection activeCell="G9" sqref="G9:G10"/>
    </sheetView>
  </sheetViews>
  <sheetFormatPr defaultRowHeight="15"/>
  <cols>
    <col min="1" max="3" width="9.140625" style="161"/>
    <col min="4" max="4" width="15.7109375" style="161" customWidth="1"/>
    <col min="5" max="5" width="11.85546875" style="161" customWidth="1"/>
    <col min="6" max="6" width="40.7109375" style="161" customWidth="1"/>
    <col min="7" max="7" width="21.7109375" style="161" customWidth="1"/>
    <col min="8" max="9" width="23" style="161" customWidth="1"/>
    <col min="10" max="10" width="21.5703125" style="161" customWidth="1"/>
    <col min="11" max="11" width="23" style="161" customWidth="1"/>
    <col min="12" max="259" width="9.140625" style="161"/>
    <col min="260" max="260" width="15.7109375" style="161" customWidth="1"/>
    <col min="261" max="261" width="11.85546875" style="161" customWidth="1"/>
    <col min="262" max="262" width="40.7109375" style="161" customWidth="1"/>
    <col min="263" max="263" width="21.7109375" style="161" customWidth="1"/>
    <col min="264" max="265" width="23" style="161" customWidth="1"/>
    <col min="266" max="266" width="21.5703125" style="161" customWidth="1"/>
    <col min="267" max="267" width="23" style="161" customWidth="1"/>
    <col min="268" max="515" width="9.140625" style="161"/>
    <col min="516" max="516" width="15.7109375" style="161" customWidth="1"/>
    <col min="517" max="517" width="11.85546875" style="161" customWidth="1"/>
    <col min="518" max="518" width="40.7109375" style="161" customWidth="1"/>
    <col min="519" max="519" width="21.7109375" style="161" customWidth="1"/>
    <col min="520" max="521" width="23" style="161" customWidth="1"/>
    <col min="522" max="522" width="21.5703125" style="161" customWidth="1"/>
    <col min="523" max="523" width="23" style="161" customWidth="1"/>
    <col min="524" max="771" width="9.140625" style="161"/>
    <col min="772" max="772" width="15.7109375" style="161" customWidth="1"/>
    <col min="773" max="773" width="11.85546875" style="161" customWidth="1"/>
    <col min="774" max="774" width="40.7109375" style="161" customWidth="1"/>
    <col min="775" max="775" width="21.7109375" style="161" customWidth="1"/>
    <col min="776" max="777" width="23" style="161" customWidth="1"/>
    <col min="778" max="778" width="21.5703125" style="161" customWidth="1"/>
    <col min="779" max="779" width="23" style="161" customWidth="1"/>
    <col min="780" max="1027" width="9.140625" style="161"/>
    <col min="1028" max="1028" width="15.7109375" style="161" customWidth="1"/>
    <col min="1029" max="1029" width="11.85546875" style="161" customWidth="1"/>
    <col min="1030" max="1030" width="40.7109375" style="161" customWidth="1"/>
    <col min="1031" max="1031" width="21.7109375" style="161" customWidth="1"/>
    <col min="1032" max="1033" width="23" style="161" customWidth="1"/>
    <col min="1034" max="1034" width="21.5703125" style="161" customWidth="1"/>
    <col min="1035" max="1035" width="23" style="161" customWidth="1"/>
    <col min="1036" max="1283" width="9.140625" style="161"/>
    <col min="1284" max="1284" width="15.7109375" style="161" customWidth="1"/>
    <col min="1285" max="1285" width="11.85546875" style="161" customWidth="1"/>
    <col min="1286" max="1286" width="40.7109375" style="161" customWidth="1"/>
    <col min="1287" max="1287" width="21.7109375" style="161" customWidth="1"/>
    <col min="1288" max="1289" width="23" style="161" customWidth="1"/>
    <col min="1290" max="1290" width="21.5703125" style="161" customWidth="1"/>
    <col min="1291" max="1291" width="23" style="161" customWidth="1"/>
    <col min="1292" max="1539" width="9.140625" style="161"/>
    <col min="1540" max="1540" width="15.7109375" style="161" customWidth="1"/>
    <col min="1541" max="1541" width="11.85546875" style="161" customWidth="1"/>
    <col min="1542" max="1542" width="40.7109375" style="161" customWidth="1"/>
    <col min="1543" max="1543" width="21.7109375" style="161" customWidth="1"/>
    <col min="1544" max="1545" width="23" style="161" customWidth="1"/>
    <col min="1546" max="1546" width="21.5703125" style="161" customWidth="1"/>
    <col min="1547" max="1547" width="23" style="161" customWidth="1"/>
    <col min="1548" max="1795" width="9.140625" style="161"/>
    <col min="1796" max="1796" width="15.7109375" style="161" customWidth="1"/>
    <col min="1797" max="1797" width="11.85546875" style="161" customWidth="1"/>
    <col min="1798" max="1798" width="40.7109375" style="161" customWidth="1"/>
    <col min="1799" max="1799" width="21.7109375" style="161" customWidth="1"/>
    <col min="1800" max="1801" width="23" style="161" customWidth="1"/>
    <col min="1802" max="1802" width="21.5703125" style="161" customWidth="1"/>
    <col min="1803" max="1803" width="23" style="161" customWidth="1"/>
    <col min="1804" max="2051" width="9.140625" style="161"/>
    <col min="2052" max="2052" width="15.7109375" style="161" customWidth="1"/>
    <col min="2053" max="2053" width="11.85546875" style="161" customWidth="1"/>
    <col min="2054" max="2054" width="40.7109375" style="161" customWidth="1"/>
    <col min="2055" max="2055" width="21.7109375" style="161" customWidth="1"/>
    <col min="2056" max="2057" width="23" style="161" customWidth="1"/>
    <col min="2058" max="2058" width="21.5703125" style="161" customWidth="1"/>
    <col min="2059" max="2059" width="23" style="161" customWidth="1"/>
    <col min="2060" max="2307" width="9.140625" style="161"/>
    <col min="2308" max="2308" width="15.7109375" style="161" customWidth="1"/>
    <col min="2309" max="2309" width="11.85546875" style="161" customWidth="1"/>
    <col min="2310" max="2310" width="40.7109375" style="161" customWidth="1"/>
    <col min="2311" max="2311" width="21.7109375" style="161" customWidth="1"/>
    <col min="2312" max="2313" width="23" style="161" customWidth="1"/>
    <col min="2314" max="2314" width="21.5703125" style="161" customWidth="1"/>
    <col min="2315" max="2315" width="23" style="161" customWidth="1"/>
    <col min="2316" max="2563" width="9.140625" style="161"/>
    <col min="2564" max="2564" width="15.7109375" style="161" customWidth="1"/>
    <col min="2565" max="2565" width="11.85546875" style="161" customWidth="1"/>
    <col min="2566" max="2566" width="40.7109375" style="161" customWidth="1"/>
    <col min="2567" max="2567" width="21.7109375" style="161" customWidth="1"/>
    <col min="2568" max="2569" width="23" style="161" customWidth="1"/>
    <col min="2570" max="2570" width="21.5703125" style="161" customWidth="1"/>
    <col min="2571" max="2571" width="23" style="161" customWidth="1"/>
    <col min="2572" max="2819" width="9.140625" style="161"/>
    <col min="2820" max="2820" width="15.7109375" style="161" customWidth="1"/>
    <col min="2821" max="2821" width="11.85546875" style="161" customWidth="1"/>
    <col min="2822" max="2822" width="40.7109375" style="161" customWidth="1"/>
    <col min="2823" max="2823" width="21.7109375" style="161" customWidth="1"/>
    <col min="2824" max="2825" width="23" style="161" customWidth="1"/>
    <col min="2826" max="2826" width="21.5703125" style="161" customWidth="1"/>
    <col min="2827" max="2827" width="23" style="161" customWidth="1"/>
    <col min="2828" max="3075" width="9.140625" style="161"/>
    <col min="3076" max="3076" width="15.7109375" style="161" customWidth="1"/>
    <col min="3077" max="3077" width="11.85546875" style="161" customWidth="1"/>
    <col min="3078" max="3078" width="40.7109375" style="161" customWidth="1"/>
    <col min="3079" max="3079" width="21.7109375" style="161" customWidth="1"/>
    <col min="3080" max="3081" width="23" style="161" customWidth="1"/>
    <col min="3082" max="3082" width="21.5703125" style="161" customWidth="1"/>
    <col min="3083" max="3083" width="23" style="161" customWidth="1"/>
    <col min="3084" max="3331" width="9.140625" style="161"/>
    <col min="3332" max="3332" width="15.7109375" style="161" customWidth="1"/>
    <col min="3333" max="3333" width="11.85546875" style="161" customWidth="1"/>
    <col min="3334" max="3334" width="40.7109375" style="161" customWidth="1"/>
    <col min="3335" max="3335" width="21.7109375" style="161" customWidth="1"/>
    <col min="3336" max="3337" width="23" style="161" customWidth="1"/>
    <col min="3338" max="3338" width="21.5703125" style="161" customWidth="1"/>
    <col min="3339" max="3339" width="23" style="161" customWidth="1"/>
    <col min="3340" max="3587" width="9.140625" style="161"/>
    <col min="3588" max="3588" width="15.7109375" style="161" customWidth="1"/>
    <col min="3589" max="3589" width="11.85546875" style="161" customWidth="1"/>
    <col min="3590" max="3590" width="40.7109375" style="161" customWidth="1"/>
    <col min="3591" max="3591" width="21.7109375" style="161" customWidth="1"/>
    <col min="3592" max="3593" width="23" style="161" customWidth="1"/>
    <col min="3594" max="3594" width="21.5703125" style="161" customWidth="1"/>
    <col min="3595" max="3595" width="23" style="161" customWidth="1"/>
    <col min="3596" max="3843" width="9.140625" style="161"/>
    <col min="3844" max="3844" width="15.7109375" style="161" customWidth="1"/>
    <col min="3845" max="3845" width="11.85546875" style="161" customWidth="1"/>
    <col min="3846" max="3846" width="40.7109375" style="161" customWidth="1"/>
    <col min="3847" max="3847" width="21.7109375" style="161" customWidth="1"/>
    <col min="3848" max="3849" width="23" style="161" customWidth="1"/>
    <col min="3850" max="3850" width="21.5703125" style="161" customWidth="1"/>
    <col min="3851" max="3851" width="23" style="161" customWidth="1"/>
    <col min="3852" max="4099" width="9.140625" style="161"/>
    <col min="4100" max="4100" width="15.7109375" style="161" customWidth="1"/>
    <col min="4101" max="4101" width="11.85546875" style="161" customWidth="1"/>
    <col min="4102" max="4102" width="40.7109375" style="161" customWidth="1"/>
    <col min="4103" max="4103" width="21.7109375" style="161" customWidth="1"/>
    <col min="4104" max="4105" width="23" style="161" customWidth="1"/>
    <col min="4106" max="4106" width="21.5703125" style="161" customWidth="1"/>
    <col min="4107" max="4107" width="23" style="161" customWidth="1"/>
    <col min="4108" max="4355" width="9.140625" style="161"/>
    <col min="4356" max="4356" width="15.7109375" style="161" customWidth="1"/>
    <col min="4357" max="4357" width="11.85546875" style="161" customWidth="1"/>
    <col min="4358" max="4358" width="40.7109375" style="161" customWidth="1"/>
    <col min="4359" max="4359" width="21.7109375" style="161" customWidth="1"/>
    <col min="4360" max="4361" width="23" style="161" customWidth="1"/>
    <col min="4362" max="4362" width="21.5703125" style="161" customWidth="1"/>
    <col min="4363" max="4363" width="23" style="161" customWidth="1"/>
    <col min="4364" max="4611" width="9.140625" style="161"/>
    <col min="4612" max="4612" width="15.7109375" style="161" customWidth="1"/>
    <col min="4613" max="4613" width="11.85546875" style="161" customWidth="1"/>
    <col min="4614" max="4614" width="40.7109375" style="161" customWidth="1"/>
    <col min="4615" max="4615" width="21.7109375" style="161" customWidth="1"/>
    <col min="4616" max="4617" width="23" style="161" customWidth="1"/>
    <col min="4618" max="4618" width="21.5703125" style="161" customWidth="1"/>
    <col min="4619" max="4619" width="23" style="161" customWidth="1"/>
    <col min="4620" max="4867" width="9.140625" style="161"/>
    <col min="4868" max="4868" width="15.7109375" style="161" customWidth="1"/>
    <col min="4869" max="4869" width="11.85546875" style="161" customWidth="1"/>
    <col min="4870" max="4870" width="40.7109375" style="161" customWidth="1"/>
    <col min="4871" max="4871" width="21.7109375" style="161" customWidth="1"/>
    <col min="4872" max="4873" width="23" style="161" customWidth="1"/>
    <col min="4874" max="4874" width="21.5703125" style="161" customWidth="1"/>
    <col min="4875" max="4875" width="23" style="161" customWidth="1"/>
    <col min="4876" max="5123" width="9.140625" style="161"/>
    <col min="5124" max="5124" width="15.7109375" style="161" customWidth="1"/>
    <col min="5125" max="5125" width="11.85546875" style="161" customWidth="1"/>
    <col min="5126" max="5126" width="40.7109375" style="161" customWidth="1"/>
    <col min="5127" max="5127" width="21.7109375" style="161" customWidth="1"/>
    <col min="5128" max="5129" width="23" style="161" customWidth="1"/>
    <col min="5130" max="5130" width="21.5703125" style="161" customWidth="1"/>
    <col min="5131" max="5131" width="23" style="161" customWidth="1"/>
    <col min="5132" max="5379" width="9.140625" style="161"/>
    <col min="5380" max="5380" width="15.7109375" style="161" customWidth="1"/>
    <col min="5381" max="5381" width="11.85546875" style="161" customWidth="1"/>
    <col min="5382" max="5382" width="40.7109375" style="161" customWidth="1"/>
    <col min="5383" max="5383" width="21.7109375" style="161" customWidth="1"/>
    <col min="5384" max="5385" width="23" style="161" customWidth="1"/>
    <col min="5386" max="5386" width="21.5703125" style="161" customWidth="1"/>
    <col min="5387" max="5387" width="23" style="161" customWidth="1"/>
    <col min="5388" max="5635" width="9.140625" style="161"/>
    <col min="5636" max="5636" width="15.7109375" style="161" customWidth="1"/>
    <col min="5637" max="5637" width="11.85546875" style="161" customWidth="1"/>
    <col min="5638" max="5638" width="40.7109375" style="161" customWidth="1"/>
    <col min="5639" max="5639" width="21.7109375" style="161" customWidth="1"/>
    <col min="5640" max="5641" width="23" style="161" customWidth="1"/>
    <col min="5642" max="5642" width="21.5703125" style="161" customWidth="1"/>
    <col min="5643" max="5643" width="23" style="161" customWidth="1"/>
    <col min="5644" max="5891" width="9.140625" style="161"/>
    <col min="5892" max="5892" width="15.7109375" style="161" customWidth="1"/>
    <col min="5893" max="5893" width="11.85546875" style="161" customWidth="1"/>
    <col min="5894" max="5894" width="40.7109375" style="161" customWidth="1"/>
    <col min="5895" max="5895" width="21.7109375" style="161" customWidth="1"/>
    <col min="5896" max="5897" width="23" style="161" customWidth="1"/>
    <col min="5898" max="5898" width="21.5703125" style="161" customWidth="1"/>
    <col min="5899" max="5899" width="23" style="161" customWidth="1"/>
    <col min="5900" max="6147" width="9.140625" style="161"/>
    <col min="6148" max="6148" width="15.7109375" style="161" customWidth="1"/>
    <col min="6149" max="6149" width="11.85546875" style="161" customWidth="1"/>
    <col min="6150" max="6150" width="40.7109375" style="161" customWidth="1"/>
    <col min="6151" max="6151" width="21.7109375" style="161" customWidth="1"/>
    <col min="6152" max="6153" width="23" style="161" customWidth="1"/>
    <col min="6154" max="6154" width="21.5703125" style="161" customWidth="1"/>
    <col min="6155" max="6155" width="23" style="161" customWidth="1"/>
    <col min="6156" max="6403" width="9.140625" style="161"/>
    <col min="6404" max="6404" width="15.7109375" style="161" customWidth="1"/>
    <col min="6405" max="6405" width="11.85546875" style="161" customWidth="1"/>
    <col min="6406" max="6406" width="40.7109375" style="161" customWidth="1"/>
    <col min="6407" max="6407" width="21.7109375" style="161" customWidth="1"/>
    <col min="6408" max="6409" width="23" style="161" customWidth="1"/>
    <col min="6410" max="6410" width="21.5703125" style="161" customWidth="1"/>
    <col min="6411" max="6411" width="23" style="161" customWidth="1"/>
    <col min="6412" max="6659" width="9.140625" style="161"/>
    <col min="6660" max="6660" width="15.7109375" style="161" customWidth="1"/>
    <col min="6661" max="6661" width="11.85546875" style="161" customWidth="1"/>
    <col min="6662" max="6662" width="40.7109375" style="161" customWidth="1"/>
    <col min="6663" max="6663" width="21.7109375" style="161" customWidth="1"/>
    <col min="6664" max="6665" width="23" style="161" customWidth="1"/>
    <col min="6666" max="6666" width="21.5703125" style="161" customWidth="1"/>
    <col min="6667" max="6667" width="23" style="161" customWidth="1"/>
    <col min="6668" max="6915" width="9.140625" style="161"/>
    <col min="6916" max="6916" width="15.7109375" style="161" customWidth="1"/>
    <col min="6917" max="6917" width="11.85546875" style="161" customWidth="1"/>
    <col min="6918" max="6918" width="40.7109375" style="161" customWidth="1"/>
    <col min="6919" max="6919" width="21.7109375" style="161" customWidth="1"/>
    <col min="6920" max="6921" width="23" style="161" customWidth="1"/>
    <col min="6922" max="6922" width="21.5703125" style="161" customWidth="1"/>
    <col min="6923" max="6923" width="23" style="161" customWidth="1"/>
    <col min="6924" max="7171" width="9.140625" style="161"/>
    <col min="7172" max="7172" width="15.7109375" style="161" customWidth="1"/>
    <col min="7173" max="7173" width="11.85546875" style="161" customWidth="1"/>
    <col min="7174" max="7174" width="40.7109375" style="161" customWidth="1"/>
    <col min="7175" max="7175" width="21.7109375" style="161" customWidth="1"/>
    <col min="7176" max="7177" width="23" style="161" customWidth="1"/>
    <col min="7178" max="7178" width="21.5703125" style="161" customWidth="1"/>
    <col min="7179" max="7179" width="23" style="161" customWidth="1"/>
    <col min="7180" max="7427" width="9.140625" style="161"/>
    <col min="7428" max="7428" width="15.7109375" style="161" customWidth="1"/>
    <col min="7429" max="7429" width="11.85546875" style="161" customWidth="1"/>
    <col min="7430" max="7430" width="40.7109375" style="161" customWidth="1"/>
    <col min="7431" max="7431" width="21.7109375" style="161" customWidth="1"/>
    <col min="7432" max="7433" width="23" style="161" customWidth="1"/>
    <col min="7434" max="7434" width="21.5703125" style="161" customWidth="1"/>
    <col min="7435" max="7435" width="23" style="161" customWidth="1"/>
    <col min="7436" max="7683" width="9.140625" style="161"/>
    <col min="7684" max="7684" width="15.7109375" style="161" customWidth="1"/>
    <col min="7685" max="7685" width="11.85546875" style="161" customWidth="1"/>
    <col min="7686" max="7686" width="40.7109375" style="161" customWidth="1"/>
    <col min="7687" max="7687" width="21.7109375" style="161" customWidth="1"/>
    <col min="7688" max="7689" width="23" style="161" customWidth="1"/>
    <col min="7690" max="7690" width="21.5703125" style="161" customWidth="1"/>
    <col min="7691" max="7691" width="23" style="161" customWidth="1"/>
    <col min="7692" max="7939" width="9.140625" style="161"/>
    <col min="7940" max="7940" width="15.7109375" style="161" customWidth="1"/>
    <col min="7941" max="7941" width="11.85546875" style="161" customWidth="1"/>
    <col min="7942" max="7942" width="40.7109375" style="161" customWidth="1"/>
    <col min="7943" max="7943" width="21.7109375" style="161" customWidth="1"/>
    <col min="7944" max="7945" width="23" style="161" customWidth="1"/>
    <col min="7946" max="7946" width="21.5703125" style="161" customWidth="1"/>
    <col min="7947" max="7947" width="23" style="161" customWidth="1"/>
    <col min="7948" max="8195" width="9.140625" style="161"/>
    <col min="8196" max="8196" width="15.7109375" style="161" customWidth="1"/>
    <col min="8197" max="8197" width="11.85546875" style="161" customWidth="1"/>
    <col min="8198" max="8198" width="40.7109375" style="161" customWidth="1"/>
    <col min="8199" max="8199" width="21.7109375" style="161" customWidth="1"/>
    <col min="8200" max="8201" width="23" style="161" customWidth="1"/>
    <col min="8202" max="8202" width="21.5703125" style="161" customWidth="1"/>
    <col min="8203" max="8203" width="23" style="161" customWidth="1"/>
    <col min="8204" max="8451" width="9.140625" style="161"/>
    <col min="8452" max="8452" width="15.7109375" style="161" customWidth="1"/>
    <col min="8453" max="8453" width="11.85546875" style="161" customWidth="1"/>
    <col min="8454" max="8454" width="40.7109375" style="161" customWidth="1"/>
    <col min="8455" max="8455" width="21.7109375" style="161" customWidth="1"/>
    <col min="8456" max="8457" width="23" style="161" customWidth="1"/>
    <col min="8458" max="8458" width="21.5703125" style="161" customWidth="1"/>
    <col min="8459" max="8459" width="23" style="161" customWidth="1"/>
    <col min="8460" max="8707" width="9.140625" style="161"/>
    <col min="8708" max="8708" width="15.7109375" style="161" customWidth="1"/>
    <col min="8709" max="8709" width="11.85546875" style="161" customWidth="1"/>
    <col min="8710" max="8710" width="40.7109375" style="161" customWidth="1"/>
    <col min="8711" max="8711" width="21.7109375" style="161" customWidth="1"/>
    <col min="8712" max="8713" width="23" style="161" customWidth="1"/>
    <col min="8714" max="8714" width="21.5703125" style="161" customWidth="1"/>
    <col min="8715" max="8715" width="23" style="161" customWidth="1"/>
    <col min="8716" max="8963" width="9.140625" style="161"/>
    <col min="8964" max="8964" width="15.7109375" style="161" customWidth="1"/>
    <col min="8965" max="8965" width="11.85546875" style="161" customWidth="1"/>
    <col min="8966" max="8966" width="40.7109375" style="161" customWidth="1"/>
    <col min="8967" max="8967" width="21.7109375" style="161" customWidth="1"/>
    <col min="8968" max="8969" width="23" style="161" customWidth="1"/>
    <col min="8970" max="8970" width="21.5703125" style="161" customWidth="1"/>
    <col min="8971" max="8971" width="23" style="161" customWidth="1"/>
    <col min="8972" max="9219" width="9.140625" style="161"/>
    <col min="9220" max="9220" width="15.7109375" style="161" customWidth="1"/>
    <col min="9221" max="9221" width="11.85546875" style="161" customWidth="1"/>
    <col min="9222" max="9222" width="40.7109375" style="161" customWidth="1"/>
    <col min="9223" max="9223" width="21.7109375" style="161" customWidth="1"/>
    <col min="9224" max="9225" width="23" style="161" customWidth="1"/>
    <col min="9226" max="9226" width="21.5703125" style="161" customWidth="1"/>
    <col min="9227" max="9227" width="23" style="161" customWidth="1"/>
    <col min="9228" max="9475" width="9.140625" style="161"/>
    <col min="9476" max="9476" width="15.7109375" style="161" customWidth="1"/>
    <col min="9477" max="9477" width="11.85546875" style="161" customWidth="1"/>
    <col min="9478" max="9478" width="40.7109375" style="161" customWidth="1"/>
    <col min="9479" max="9479" width="21.7109375" style="161" customWidth="1"/>
    <col min="9480" max="9481" width="23" style="161" customWidth="1"/>
    <col min="9482" max="9482" width="21.5703125" style="161" customWidth="1"/>
    <col min="9483" max="9483" width="23" style="161" customWidth="1"/>
    <col min="9484" max="9731" width="9.140625" style="161"/>
    <col min="9732" max="9732" width="15.7109375" style="161" customWidth="1"/>
    <col min="9733" max="9733" width="11.85546875" style="161" customWidth="1"/>
    <col min="9734" max="9734" width="40.7109375" style="161" customWidth="1"/>
    <col min="9735" max="9735" width="21.7109375" style="161" customWidth="1"/>
    <col min="9736" max="9737" width="23" style="161" customWidth="1"/>
    <col min="9738" max="9738" width="21.5703125" style="161" customWidth="1"/>
    <col min="9739" max="9739" width="23" style="161" customWidth="1"/>
    <col min="9740" max="9987" width="9.140625" style="161"/>
    <col min="9988" max="9988" width="15.7109375" style="161" customWidth="1"/>
    <col min="9989" max="9989" width="11.85546875" style="161" customWidth="1"/>
    <col min="9990" max="9990" width="40.7109375" style="161" customWidth="1"/>
    <col min="9991" max="9991" width="21.7109375" style="161" customWidth="1"/>
    <col min="9992" max="9993" width="23" style="161" customWidth="1"/>
    <col min="9994" max="9994" width="21.5703125" style="161" customWidth="1"/>
    <col min="9995" max="9995" width="23" style="161" customWidth="1"/>
    <col min="9996" max="10243" width="9.140625" style="161"/>
    <col min="10244" max="10244" width="15.7109375" style="161" customWidth="1"/>
    <col min="10245" max="10245" width="11.85546875" style="161" customWidth="1"/>
    <col min="10246" max="10246" width="40.7109375" style="161" customWidth="1"/>
    <col min="10247" max="10247" width="21.7109375" style="161" customWidth="1"/>
    <col min="10248" max="10249" width="23" style="161" customWidth="1"/>
    <col min="10250" max="10250" width="21.5703125" style="161" customWidth="1"/>
    <col min="10251" max="10251" width="23" style="161" customWidth="1"/>
    <col min="10252" max="10499" width="9.140625" style="161"/>
    <col min="10500" max="10500" width="15.7109375" style="161" customWidth="1"/>
    <col min="10501" max="10501" width="11.85546875" style="161" customWidth="1"/>
    <col min="10502" max="10502" width="40.7109375" style="161" customWidth="1"/>
    <col min="10503" max="10503" width="21.7109375" style="161" customWidth="1"/>
    <col min="10504" max="10505" width="23" style="161" customWidth="1"/>
    <col min="10506" max="10506" width="21.5703125" style="161" customWidth="1"/>
    <col min="10507" max="10507" width="23" style="161" customWidth="1"/>
    <col min="10508" max="10755" width="9.140625" style="161"/>
    <col min="10756" max="10756" width="15.7109375" style="161" customWidth="1"/>
    <col min="10757" max="10757" width="11.85546875" style="161" customWidth="1"/>
    <col min="10758" max="10758" width="40.7109375" style="161" customWidth="1"/>
    <col min="10759" max="10759" width="21.7109375" style="161" customWidth="1"/>
    <col min="10760" max="10761" width="23" style="161" customWidth="1"/>
    <col min="10762" max="10762" width="21.5703125" style="161" customWidth="1"/>
    <col min="10763" max="10763" width="23" style="161" customWidth="1"/>
    <col min="10764" max="11011" width="9.140625" style="161"/>
    <col min="11012" max="11012" width="15.7109375" style="161" customWidth="1"/>
    <col min="11013" max="11013" width="11.85546875" style="161" customWidth="1"/>
    <col min="11014" max="11014" width="40.7109375" style="161" customWidth="1"/>
    <col min="11015" max="11015" width="21.7109375" style="161" customWidth="1"/>
    <col min="11016" max="11017" width="23" style="161" customWidth="1"/>
    <col min="11018" max="11018" width="21.5703125" style="161" customWidth="1"/>
    <col min="11019" max="11019" width="23" style="161" customWidth="1"/>
    <col min="11020" max="11267" width="9.140625" style="161"/>
    <col min="11268" max="11268" width="15.7109375" style="161" customWidth="1"/>
    <col min="11269" max="11269" width="11.85546875" style="161" customWidth="1"/>
    <col min="11270" max="11270" width="40.7109375" style="161" customWidth="1"/>
    <col min="11271" max="11271" width="21.7109375" style="161" customWidth="1"/>
    <col min="11272" max="11273" width="23" style="161" customWidth="1"/>
    <col min="11274" max="11274" width="21.5703125" style="161" customWidth="1"/>
    <col min="11275" max="11275" width="23" style="161" customWidth="1"/>
    <col min="11276" max="11523" width="9.140625" style="161"/>
    <col min="11524" max="11524" width="15.7109375" style="161" customWidth="1"/>
    <col min="11525" max="11525" width="11.85546875" style="161" customWidth="1"/>
    <col min="11526" max="11526" width="40.7109375" style="161" customWidth="1"/>
    <col min="11527" max="11527" width="21.7109375" style="161" customWidth="1"/>
    <col min="11528" max="11529" width="23" style="161" customWidth="1"/>
    <col min="11530" max="11530" width="21.5703125" style="161" customWidth="1"/>
    <col min="11531" max="11531" width="23" style="161" customWidth="1"/>
    <col min="11532" max="11779" width="9.140625" style="161"/>
    <col min="11780" max="11780" width="15.7109375" style="161" customWidth="1"/>
    <col min="11781" max="11781" width="11.85546875" style="161" customWidth="1"/>
    <col min="11782" max="11782" width="40.7109375" style="161" customWidth="1"/>
    <col min="11783" max="11783" width="21.7109375" style="161" customWidth="1"/>
    <col min="11784" max="11785" width="23" style="161" customWidth="1"/>
    <col min="11786" max="11786" width="21.5703125" style="161" customWidth="1"/>
    <col min="11787" max="11787" width="23" style="161" customWidth="1"/>
    <col min="11788" max="12035" width="9.140625" style="161"/>
    <col min="12036" max="12036" width="15.7109375" style="161" customWidth="1"/>
    <col min="12037" max="12037" width="11.85546875" style="161" customWidth="1"/>
    <col min="12038" max="12038" width="40.7109375" style="161" customWidth="1"/>
    <col min="12039" max="12039" width="21.7109375" style="161" customWidth="1"/>
    <col min="12040" max="12041" width="23" style="161" customWidth="1"/>
    <col min="12042" max="12042" width="21.5703125" style="161" customWidth="1"/>
    <col min="12043" max="12043" width="23" style="161" customWidth="1"/>
    <col min="12044" max="12291" width="9.140625" style="161"/>
    <col min="12292" max="12292" width="15.7109375" style="161" customWidth="1"/>
    <col min="12293" max="12293" width="11.85546875" style="161" customWidth="1"/>
    <col min="12294" max="12294" width="40.7109375" style="161" customWidth="1"/>
    <col min="12295" max="12295" width="21.7109375" style="161" customWidth="1"/>
    <col min="12296" max="12297" width="23" style="161" customWidth="1"/>
    <col min="12298" max="12298" width="21.5703125" style="161" customWidth="1"/>
    <col min="12299" max="12299" width="23" style="161" customWidth="1"/>
    <col min="12300" max="12547" width="9.140625" style="161"/>
    <col min="12548" max="12548" width="15.7109375" style="161" customWidth="1"/>
    <col min="12549" max="12549" width="11.85546875" style="161" customWidth="1"/>
    <col min="12550" max="12550" width="40.7109375" style="161" customWidth="1"/>
    <col min="12551" max="12551" width="21.7109375" style="161" customWidth="1"/>
    <col min="12552" max="12553" width="23" style="161" customWidth="1"/>
    <col min="12554" max="12554" width="21.5703125" style="161" customWidth="1"/>
    <col min="12555" max="12555" width="23" style="161" customWidth="1"/>
    <col min="12556" max="12803" width="9.140625" style="161"/>
    <col min="12804" max="12804" width="15.7109375" style="161" customWidth="1"/>
    <col min="12805" max="12805" width="11.85546875" style="161" customWidth="1"/>
    <col min="12806" max="12806" width="40.7109375" style="161" customWidth="1"/>
    <col min="12807" max="12807" width="21.7109375" style="161" customWidth="1"/>
    <col min="12808" max="12809" width="23" style="161" customWidth="1"/>
    <col min="12810" max="12810" width="21.5703125" style="161" customWidth="1"/>
    <col min="12811" max="12811" width="23" style="161" customWidth="1"/>
    <col min="12812" max="13059" width="9.140625" style="161"/>
    <col min="13060" max="13060" width="15.7109375" style="161" customWidth="1"/>
    <col min="13061" max="13061" width="11.85546875" style="161" customWidth="1"/>
    <col min="13062" max="13062" width="40.7109375" style="161" customWidth="1"/>
    <col min="13063" max="13063" width="21.7109375" style="161" customWidth="1"/>
    <col min="13064" max="13065" width="23" style="161" customWidth="1"/>
    <col min="13066" max="13066" width="21.5703125" style="161" customWidth="1"/>
    <col min="13067" max="13067" width="23" style="161" customWidth="1"/>
    <col min="13068" max="13315" width="9.140625" style="161"/>
    <col min="13316" max="13316" width="15.7109375" style="161" customWidth="1"/>
    <col min="13317" max="13317" width="11.85546875" style="161" customWidth="1"/>
    <col min="13318" max="13318" width="40.7109375" style="161" customWidth="1"/>
    <col min="13319" max="13319" width="21.7109375" style="161" customWidth="1"/>
    <col min="13320" max="13321" width="23" style="161" customWidth="1"/>
    <col min="13322" max="13322" width="21.5703125" style="161" customWidth="1"/>
    <col min="13323" max="13323" width="23" style="161" customWidth="1"/>
    <col min="13324" max="13571" width="9.140625" style="161"/>
    <col min="13572" max="13572" width="15.7109375" style="161" customWidth="1"/>
    <col min="13573" max="13573" width="11.85546875" style="161" customWidth="1"/>
    <col min="13574" max="13574" width="40.7109375" style="161" customWidth="1"/>
    <col min="13575" max="13575" width="21.7109375" style="161" customWidth="1"/>
    <col min="13576" max="13577" width="23" style="161" customWidth="1"/>
    <col min="13578" max="13578" width="21.5703125" style="161" customWidth="1"/>
    <col min="13579" max="13579" width="23" style="161" customWidth="1"/>
    <col min="13580" max="13827" width="9.140625" style="161"/>
    <col min="13828" max="13828" width="15.7109375" style="161" customWidth="1"/>
    <col min="13829" max="13829" width="11.85546875" style="161" customWidth="1"/>
    <col min="13830" max="13830" width="40.7109375" style="161" customWidth="1"/>
    <col min="13831" max="13831" width="21.7109375" style="161" customWidth="1"/>
    <col min="13832" max="13833" width="23" style="161" customWidth="1"/>
    <col min="13834" max="13834" width="21.5703125" style="161" customWidth="1"/>
    <col min="13835" max="13835" width="23" style="161" customWidth="1"/>
    <col min="13836" max="14083" width="9.140625" style="161"/>
    <col min="14084" max="14084" width="15.7109375" style="161" customWidth="1"/>
    <col min="14085" max="14085" width="11.85546875" style="161" customWidth="1"/>
    <col min="14086" max="14086" width="40.7109375" style="161" customWidth="1"/>
    <col min="14087" max="14087" width="21.7109375" style="161" customWidth="1"/>
    <col min="14088" max="14089" width="23" style="161" customWidth="1"/>
    <col min="14090" max="14090" width="21.5703125" style="161" customWidth="1"/>
    <col min="14091" max="14091" width="23" style="161" customWidth="1"/>
    <col min="14092" max="14339" width="9.140625" style="161"/>
    <col min="14340" max="14340" width="15.7109375" style="161" customWidth="1"/>
    <col min="14341" max="14341" width="11.85546875" style="161" customWidth="1"/>
    <col min="14342" max="14342" width="40.7109375" style="161" customWidth="1"/>
    <col min="14343" max="14343" width="21.7109375" style="161" customWidth="1"/>
    <col min="14344" max="14345" width="23" style="161" customWidth="1"/>
    <col min="14346" max="14346" width="21.5703125" style="161" customWidth="1"/>
    <col min="14347" max="14347" width="23" style="161" customWidth="1"/>
    <col min="14348" max="14595" width="9.140625" style="161"/>
    <col min="14596" max="14596" width="15.7109375" style="161" customWidth="1"/>
    <col min="14597" max="14597" width="11.85546875" style="161" customWidth="1"/>
    <col min="14598" max="14598" width="40.7109375" style="161" customWidth="1"/>
    <col min="14599" max="14599" width="21.7109375" style="161" customWidth="1"/>
    <col min="14600" max="14601" width="23" style="161" customWidth="1"/>
    <col min="14602" max="14602" width="21.5703125" style="161" customWidth="1"/>
    <col min="14603" max="14603" width="23" style="161" customWidth="1"/>
    <col min="14604" max="14851" width="9.140625" style="161"/>
    <col min="14852" max="14852" width="15.7109375" style="161" customWidth="1"/>
    <col min="14853" max="14853" width="11.85546875" style="161" customWidth="1"/>
    <col min="14854" max="14854" width="40.7109375" style="161" customWidth="1"/>
    <col min="14855" max="14855" width="21.7109375" style="161" customWidth="1"/>
    <col min="14856" max="14857" width="23" style="161" customWidth="1"/>
    <col min="14858" max="14858" width="21.5703125" style="161" customWidth="1"/>
    <col min="14859" max="14859" width="23" style="161" customWidth="1"/>
    <col min="14860" max="15107" width="9.140625" style="161"/>
    <col min="15108" max="15108" width="15.7109375" style="161" customWidth="1"/>
    <col min="15109" max="15109" width="11.85546875" style="161" customWidth="1"/>
    <col min="15110" max="15110" width="40.7109375" style="161" customWidth="1"/>
    <col min="15111" max="15111" width="21.7109375" style="161" customWidth="1"/>
    <col min="15112" max="15113" width="23" style="161" customWidth="1"/>
    <col min="15114" max="15114" width="21.5703125" style="161" customWidth="1"/>
    <col min="15115" max="15115" width="23" style="161" customWidth="1"/>
    <col min="15116" max="15363" width="9.140625" style="161"/>
    <col min="15364" max="15364" width="15.7109375" style="161" customWidth="1"/>
    <col min="15365" max="15365" width="11.85546875" style="161" customWidth="1"/>
    <col min="15366" max="15366" width="40.7109375" style="161" customWidth="1"/>
    <col min="15367" max="15367" width="21.7109375" style="161" customWidth="1"/>
    <col min="15368" max="15369" width="23" style="161" customWidth="1"/>
    <col min="15370" max="15370" width="21.5703125" style="161" customWidth="1"/>
    <col min="15371" max="15371" width="23" style="161" customWidth="1"/>
    <col min="15372" max="15619" width="9.140625" style="161"/>
    <col min="15620" max="15620" width="15.7109375" style="161" customWidth="1"/>
    <col min="15621" max="15621" width="11.85546875" style="161" customWidth="1"/>
    <col min="15622" max="15622" width="40.7109375" style="161" customWidth="1"/>
    <col min="15623" max="15623" width="21.7109375" style="161" customWidth="1"/>
    <col min="15624" max="15625" width="23" style="161" customWidth="1"/>
    <col min="15626" max="15626" width="21.5703125" style="161" customWidth="1"/>
    <col min="15627" max="15627" width="23" style="161" customWidth="1"/>
    <col min="15628" max="15875" width="9.140625" style="161"/>
    <col min="15876" max="15876" width="15.7109375" style="161" customWidth="1"/>
    <col min="15877" max="15877" width="11.85546875" style="161" customWidth="1"/>
    <col min="15878" max="15878" width="40.7109375" style="161" customWidth="1"/>
    <col min="15879" max="15879" width="21.7109375" style="161" customWidth="1"/>
    <col min="15880" max="15881" width="23" style="161" customWidth="1"/>
    <col min="15882" max="15882" width="21.5703125" style="161" customWidth="1"/>
    <col min="15883" max="15883" width="23" style="161" customWidth="1"/>
    <col min="15884" max="16131" width="9.140625" style="161"/>
    <col min="16132" max="16132" width="15.7109375" style="161" customWidth="1"/>
    <col min="16133" max="16133" width="11.85546875" style="161" customWidth="1"/>
    <col min="16134" max="16134" width="40.7109375" style="161" customWidth="1"/>
    <col min="16135" max="16135" width="21.7109375" style="161" customWidth="1"/>
    <col min="16136" max="16137" width="23" style="161" customWidth="1"/>
    <col min="16138" max="16138" width="21.5703125" style="161" customWidth="1"/>
    <col min="16139" max="16139" width="23" style="161" customWidth="1"/>
    <col min="16140" max="16384" width="9.140625" style="161"/>
  </cols>
  <sheetData>
    <row r="1" spans="4:11" ht="15.75">
      <c r="G1" s="162" t="s">
        <v>315</v>
      </c>
      <c r="H1" s="162"/>
      <c r="I1" s="162"/>
      <c r="J1" s="163"/>
      <c r="K1" s="163"/>
    </row>
    <row r="2" spans="4:11" ht="15.75">
      <c r="G2" s="164"/>
      <c r="H2" s="164"/>
      <c r="I2" s="164" t="s">
        <v>251</v>
      </c>
      <c r="J2" s="165"/>
      <c r="K2" s="163"/>
    </row>
    <row r="3" spans="4:11" ht="15.75">
      <c r="G3" s="166"/>
      <c r="H3" s="165"/>
      <c r="I3" s="165" t="s">
        <v>2</v>
      </c>
      <c r="J3" s="165"/>
      <c r="K3" s="163"/>
    </row>
    <row r="4" spans="4:11" ht="15.75">
      <c r="G4" s="166"/>
      <c r="H4" s="165"/>
      <c r="I4" s="165" t="s">
        <v>316</v>
      </c>
      <c r="J4" s="165"/>
      <c r="K4" s="163"/>
    </row>
    <row r="5" spans="4:11" ht="15.75">
      <c r="H5" s="165"/>
      <c r="I5" s="165"/>
      <c r="J5" s="165"/>
      <c r="K5" s="165"/>
    </row>
    <row r="6" spans="4:11" ht="25.9" customHeight="1">
      <c r="D6" s="185"/>
      <c r="E6" s="186" t="s">
        <v>317</v>
      </c>
      <c r="F6" s="186"/>
      <c r="G6" s="186"/>
      <c r="H6" s="186"/>
      <c r="I6" s="186"/>
      <c r="J6" s="186"/>
      <c r="K6" s="186"/>
    </row>
    <row r="7" spans="4:11" ht="19.7" customHeight="1">
      <c r="D7" s="187" t="s">
        <v>254</v>
      </c>
      <c r="E7" s="187"/>
      <c r="F7" s="188"/>
      <c r="G7" s="188"/>
      <c r="H7" s="188"/>
      <c r="I7" s="188"/>
      <c r="J7" s="188"/>
      <c r="K7" s="188"/>
    </row>
    <row r="8" spans="4:11" ht="18.75">
      <c r="D8" s="168" t="s">
        <v>5</v>
      </c>
      <c r="E8" s="168"/>
      <c r="F8" s="167"/>
      <c r="G8" s="167"/>
      <c r="H8" s="167"/>
      <c r="I8" s="167"/>
      <c r="J8" s="167"/>
      <c r="K8" s="167" t="s">
        <v>6</v>
      </c>
    </row>
    <row r="9" spans="4:11" ht="64.900000000000006" customHeight="1">
      <c r="D9" s="170" t="s">
        <v>318</v>
      </c>
      <c r="E9" s="170" t="s">
        <v>319</v>
      </c>
      <c r="F9" s="170" t="s">
        <v>320</v>
      </c>
      <c r="G9" s="170" t="s">
        <v>257</v>
      </c>
      <c r="H9" s="170" t="s">
        <v>258</v>
      </c>
      <c r="I9" s="170" t="s">
        <v>259</v>
      </c>
      <c r="J9" s="170" t="s">
        <v>260</v>
      </c>
      <c r="K9" s="170" t="s">
        <v>261</v>
      </c>
    </row>
    <row r="10" spans="4:11" ht="136.9" customHeight="1">
      <c r="D10" s="170"/>
      <c r="E10" s="170"/>
      <c r="F10" s="170"/>
      <c r="G10" s="170"/>
      <c r="H10" s="170"/>
      <c r="I10" s="170"/>
      <c r="J10" s="170"/>
      <c r="K10" s="170"/>
    </row>
    <row r="11" spans="4:11" ht="18.75">
      <c r="D11" s="171">
        <v>1</v>
      </c>
      <c r="E11" s="171">
        <v>2</v>
      </c>
      <c r="F11" s="171">
        <v>3</v>
      </c>
      <c r="G11" s="171">
        <v>4</v>
      </c>
      <c r="H11" s="171">
        <v>5</v>
      </c>
      <c r="I11" s="171">
        <v>6</v>
      </c>
      <c r="J11" s="171">
        <v>7</v>
      </c>
      <c r="K11" s="171">
        <v>8</v>
      </c>
    </row>
    <row r="12" spans="4:11" ht="35.65" customHeight="1">
      <c r="D12" s="171"/>
      <c r="E12" s="171"/>
      <c r="F12" s="172" t="s">
        <v>321</v>
      </c>
      <c r="G12" s="173"/>
      <c r="H12" s="173"/>
      <c r="I12" s="173"/>
      <c r="J12" s="173"/>
      <c r="K12" s="173"/>
    </row>
    <row r="13" spans="4:11" ht="95.25" customHeight="1">
      <c r="D13" s="174">
        <v>3719130</v>
      </c>
      <c r="E13" s="174">
        <v>9130</v>
      </c>
      <c r="F13" s="175" t="s">
        <v>322</v>
      </c>
      <c r="G13" s="176">
        <v>239788200</v>
      </c>
      <c r="H13" s="176">
        <f>SUM(H14:H14)</f>
        <v>153901900</v>
      </c>
      <c r="I13" s="176">
        <v>66073300</v>
      </c>
      <c r="J13" s="176">
        <v>66073300</v>
      </c>
      <c r="K13" s="176">
        <v>66073300</v>
      </c>
    </row>
    <row r="14" spans="4:11" ht="42.2" customHeight="1">
      <c r="D14" s="171" t="s">
        <v>323</v>
      </c>
      <c r="E14" s="171"/>
      <c r="F14" s="172" t="s">
        <v>324</v>
      </c>
      <c r="G14" s="177"/>
      <c r="H14" s="177">
        <v>153901900</v>
      </c>
      <c r="I14" s="177"/>
      <c r="J14" s="177"/>
      <c r="K14" s="177"/>
    </row>
    <row r="15" spans="4:11" ht="39.200000000000003" customHeight="1">
      <c r="D15" s="174">
        <v>3719150</v>
      </c>
      <c r="E15" s="174">
        <v>9150</v>
      </c>
      <c r="F15" s="175" t="s">
        <v>325</v>
      </c>
      <c r="G15" s="176">
        <v>29727600</v>
      </c>
      <c r="H15" s="176">
        <v>40797300</v>
      </c>
      <c r="I15" s="176">
        <v>60000000</v>
      </c>
      <c r="J15" s="176">
        <v>60000000</v>
      </c>
      <c r="K15" s="176">
        <v>60000000</v>
      </c>
    </row>
    <row r="16" spans="4:11" ht="89.65" customHeight="1">
      <c r="D16" s="178" t="s">
        <v>326</v>
      </c>
      <c r="E16" s="174">
        <v>9200</v>
      </c>
      <c r="F16" s="175" t="s">
        <v>327</v>
      </c>
      <c r="G16" s="176">
        <v>15683177</v>
      </c>
      <c r="H16" s="176">
        <v>10158700</v>
      </c>
      <c r="I16" s="176"/>
      <c r="J16" s="176"/>
      <c r="K16" s="176"/>
    </row>
    <row r="17" spans="4:11" ht="93.6" customHeight="1">
      <c r="D17" s="179" t="s">
        <v>328</v>
      </c>
      <c r="E17" s="174">
        <v>9300</v>
      </c>
      <c r="F17" s="175" t="s">
        <v>329</v>
      </c>
      <c r="G17" s="176">
        <v>88020564</v>
      </c>
      <c r="H17" s="176">
        <v>61712000</v>
      </c>
      <c r="I17" s="176">
        <f>I21+I18</f>
        <v>44875500</v>
      </c>
      <c r="J17" s="176">
        <f>J21+J18</f>
        <v>49138700</v>
      </c>
      <c r="K17" s="176">
        <f>K21+K18</f>
        <v>52480100</v>
      </c>
    </row>
    <row r="18" spans="4:11" ht="120.75" customHeight="1">
      <c r="D18" s="178"/>
      <c r="E18" s="174">
        <v>9310</v>
      </c>
      <c r="F18" s="175" t="s">
        <v>330</v>
      </c>
      <c r="G18" s="176"/>
      <c r="H18" s="176">
        <v>32978800</v>
      </c>
      <c r="I18" s="176">
        <v>35749000</v>
      </c>
      <c r="J18" s="176">
        <v>39145200</v>
      </c>
      <c r="K18" s="176">
        <v>41807000</v>
      </c>
    </row>
    <row r="19" spans="4:11" ht="23.25" customHeight="1">
      <c r="D19" s="180">
        <v>9100000000</v>
      </c>
      <c r="E19" s="174"/>
      <c r="F19" s="172" t="s">
        <v>331</v>
      </c>
      <c r="G19" s="176"/>
      <c r="H19" s="177">
        <v>1043200</v>
      </c>
      <c r="I19" s="176"/>
      <c r="J19" s="176"/>
      <c r="K19" s="176"/>
    </row>
    <row r="20" spans="4:11" ht="38.450000000000003" customHeight="1">
      <c r="D20" s="174"/>
      <c r="E20" s="174"/>
      <c r="F20" s="172" t="s">
        <v>324</v>
      </c>
      <c r="G20" s="176"/>
      <c r="H20" s="177">
        <v>31935600</v>
      </c>
      <c r="I20" s="176"/>
      <c r="J20" s="176"/>
      <c r="K20" s="176"/>
    </row>
    <row r="21" spans="4:11" ht="140.85" customHeight="1">
      <c r="D21" s="174"/>
      <c r="E21" s="174">
        <v>9310</v>
      </c>
      <c r="F21" s="175" t="s">
        <v>332</v>
      </c>
      <c r="G21" s="176"/>
      <c r="H21" s="176">
        <f>H22</f>
        <v>8419300</v>
      </c>
      <c r="I21" s="176">
        <v>9126500</v>
      </c>
      <c r="J21" s="176">
        <v>9993500</v>
      </c>
      <c r="K21" s="176">
        <v>10673100</v>
      </c>
    </row>
    <row r="22" spans="4:11" ht="28.9" customHeight="1">
      <c r="D22" s="171" t="s">
        <v>323</v>
      </c>
      <c r="E22" s="171"/>
      <c r="F22" s="172" t="s">
        <v>324</v>
      </c>
      <c r="G22" s="177"/>
      <c r="H22" s="177">
        <v>8419300</v>
      </c>
      <c r="I22" s="177"/>
      <c r="J22" s="177"/>
      <c r="K22" s="177"/>
    </row>
    <row r="23" spans="4:11" ht="163.15" customHeight="1">
      <c r="D23" s="174" t="s">
        <v>333</v>
      </c>
      <c r="E23" s="174">
        <v>9330</v>
      </c>
      <c r="F23" s="175" t="s">
        <v>334</v>
      </c>
      <c r="G23" s="176"/>
      <c r="H23" s="176">
        <f>SUM(H24:H24)</f>
        <v>13475800</v>
      </c>
      <c r="I23" s="176"/>
      <c r="J23" s="176"/>
      <c r="K23" s="176"/>
    </row>
    <row r="24" spans="4:11" ht="39.200000000000003" customHeight="1">
      <c r="D24" s="171" t="s">
        <v>323</v>
      </c>
      <c r="E24" s="171"/>
      <c r="F24" s="172" t="s">
        <v>324</v>
      </c>
      <c r="G24" s="177"/>
      <c r="H24" s="177">
        <v>13475800</v>
      </c>
      <c r="I24" s="177"/>
      <c r="J24" s="177"/>
      <c r="K24" s="177"/>
    </row>
    <row r="25" spans="4:11" ht="169.7" customHeight="1">
      <c r="D25" s="174" t="s">
        <v>333</v>
      </c>
      <c r="E25" s="174">
        <v>9330</v>
      </c>
      <c r="F25" s="175" t="s">
        <v>335</v>
      </c>
      <c r="G25" s="176"/>
      <c r="H25" s="176">
        <f>SUM(H26:H26)</f>
        <v>6838100</v>
      </c>
      <c r="I25" s="176"/>
      <c r="J25" s="176"/>
      <c r="K25" s="176"/>
    </row>
    <row r="26" spans="4:11" ht="32.85" customHeight="1">
      <c r="D26" s="171" t="s">
        <v>323</v>
      </c>
      <c r="E26" s="171"/>
      <c r="F26" s="172" t="s">
        <v>324</v>
      </c>
      <c r="G26" s="177"/>
      <c r="H26" s="177">
        <v>6838100</v>
      </c>
      <c r="I26" s="177"/>
      <c r="J26" s="177"/>
      <c r="K26" s="177"/>
    </row>
    <row r="27" spans="4:11" ht="115.9" customHeight="1">
      <c r="D27" s="178" t="s">
        <v>336</v>
      </c>
      <c r="E27" s="174">
        <v>9430</v>
      </c>
      <c r="F27" s="175" t="s">
        <v>337</v>
      </c>
      <c r="G27" s="176">
        <v>106636914</v>
      </c>
      <c r="H27" s="176">
        <v>24974800</v>
      </c>
      <c r="I27" s="176"/>
      <c r="J27" s="176"/>
      <c r="K27" s="181"/>
    </row>
    <row r="28" spans="4:11" ht="136.9" customHeight="1">
      <c r="D28" s="174">
        <v>3719541</v>
      </c>
      <c r="E28" s="174">
        <v>9541</v>
      </c>
      <c r="F28" s="175" t="s">
        <v>338</v>
      </c>
      <c r="G28" s="176">
        <v>60000000</v>
      </c>
      <c r="H28" s="176"/>
      <c r="I28" s="176"/>
      <c r="J28" s="176"/>
      <c r="K28" s="181"/>
    </row>
    <row r="29" spans="4:11" ht="88.9" customHeight="1">
      <c r="D29" s="174">
        <v>3719620</v>
      </c>
      <c r="E29" s="174">
        <v>9620</v>
      </c>
      <c r="F29" s="175" t="s">
        <v>339</v>
      </c>
      <c r="G29" s="176">
        <v>61333724</v>
      </c>
      <c r="H29" s="176"/>
      <c r="I29" s="176"/>
      <c r="J29" s="176"/>
      <c r="K29" s="181"/>
    </row>
    <row r="30" spans="4:11" ht="87.6" customHeight="1">
      <c r="D30" s="174">
        <v>3719700</v>
      </c>
      <c r="E30" s="174">
        <v>9700</v>
      </c>
      <c r="F30" s="175" t="s">
        <v>340</v>
      </c>
      <c r="G30" s="176">
        <v>23782213</v>
      </c>
      <c r="H30" s="176">
        <f>H31+H44</f>
        <v>11072100</v>
      </c>
      <c r="I30" s="176">
        <f>I31+I44</f>
        <v>23534500</v>
      </c>
      <c r="J30" s="176">
        <f>J31+J44</f>
        <v>24930700</v>
      </c>
      <c r="K30" s="176">
        <f>K31+K44</f>
        <v>26474100</v>
      </c>
    </row>
    <row r="31" spans="4:11" ht="40.700000000000003" customHeight="1">
      <c r="D31" s="174">
        <v>3719770</v>
      </c>
      <c r="E31" s="174">
        <v>9770</v>
      </c>
      <c r="F31" s="175" t="s">
        <v>151</v>
      </c>
      <c r="G31" s="176">
        <v>21965420</v>
      </c>
      <c r="H31" s="176">
        <v>9572400</v>
      </c>
      <c r="I31" s="176">
        <f>2723000+19281500</f>
        <v>22004500</v>
      </c>
      <c r="J31" s="176">
        <f>2723000+20647700</f>
        <v>23370700</v>
      </c>
      <c r="K31" s="176">
        <f>2723000+22161100</f>
        <v>24884100</v>
      </c>
    </row>
    <row r="32" spans="4:11" ht="51.2" customHeight="1">
      <c r="D32" s="182"/>
      <c r="E32" s="174" t="s">
        <v>341</v>
      </c>
      <c r="F32" s="175" t="s">
        <v>342</v>
      </c>
      <c r="G32" s="176"/>
      <c r="H32" s="176">
        <f>SUM(H33:H33)</f>
        <v>835400</v>
      </c>
      <c r="I32" s="176"/>
      <c r="J32" s="176"/>
      <c r="K32" s="176"/>
    </row>
    <row r="33" spans="4:11" ht="38.450000000000003" customHeight="1">
      <c r="D33" s="171" t="s">
        <v>323</v>
      </c>
      <c r="E33" s="171"/>
      <c r="F33" s="172" t="s">
        <v>324</v>
      </c>
      <c r="G33" s="177"/>
      <c r="H33" s="177">
        <v>835400</v>
      </c>
      <c r="I33" s="177"/>
      <c r="J33" s="177"/>
      <c r="K33" s="177"/>
    </row>
    <row r="34" spans="4:11" ht="71.099999999999994" customHeight="1">
      <c r="D34" s="182"/>
      <c r="E34" s="182"/>
      <c r="F34" s="175" t="s">
        <v>343</v>
      </c>
      <c r="G34" s="176"/>
      <c r="H34" s="176">
        <f>SUM(H35:H35)</f>
        <v>1294200</v>
      </c>
      <c r="I34" s="176"/>
      <c r="J34" s="176"/>
      <c r="K34" s="176"/>
    </row>
    <row r="35" spans="4:11" ht="39.950000000000003" customHeight="1">
      <c r="D35" s="171" t="s">
        <v>323</v>
      </c>
      <c r="E35" s="171"/>
      <c r="F35" s="172" t="s">
        <v>324</v>
      </c>
      <c r="G35" s="177"/>
      <c r="H35" s="177">
        <v>1294200</v>
      </c>
      <c r="I35" s="177"/>
      <c r="J35" s="177"/>
      <c r="K35" s="177"/>
    </row>
    <row r="36" spans="4:11" ht="42.95" customHeight="1">
      <c r="D36" s="182"/>
      <c r="E36" s="182"/>
      <c r="F36" s="175" t="s">
        <v>344</v>
      </c>
      <c r="G36" s="176"/>
      <c r="H36" s="176">
        <f>SUM(H37:H37)</f>
        <v>1140000</v>
      </c>
      <c r="I36" s="176"/>
      <c r="J36" s="176"/>
      <c r="K36" s="176"/>
    </row>
    <row r="37" spans="4:11" ht="38.450000000000003" customHeight="1">
      <c r="D37" s="171" t="s">
        <v>323</v>
      </c>
      <c r="E37" s="171"/>
      <c r="F37" s="172" t="s">
        <v>324</v>
      </c>
      <c r="G37" s="177"/>
      <c r="H37" s="177">
        <v>1140000</v>
      </c>
      <c r="I37" s="177"/>
      <c r="J37" s="177"/>
      <c r="K37" s="177"/>
    </row>
    <row r="38" spans="4:11" ht="112.5" customHeight="1">
      <c r="D38" s="182"/>
      <c r="E38" s="182"/>
      <c r="F38" s="175" t="s">
        <v>345</v>
      </c>
      <c r="G38" s="176"/>
      <c r="H38" s="176">
        <f>SUM(H39:H39)</f>
        <v>1200000</v>
      </c>
      <c r="I38" s="176"/>
      <c r="J38" s="176"/>
      <c r="K38" s="176"/>
    </row>
    <row r="39" spans="4:11" ht="35.65" customHeight="1">
      <c r="D39" s="171" t="s">
        <v>323</v>
      </c>
      <c r="E39" s="171"/>
      <c r="F39" s="172" t="s">
        <v>324</v>
      </c>
      <c r="G39" s="177"/>
      <c r="H39" s="177">
        <v>1200000</v>
      </c>
      <c r="I39" s="177"/>
      <c r="J39" s="177"/>
      <c r="K39" s="177"/>
    </row>
    <row r="40" spans="4:11" ht="184.5" customHeight="1">
      <c r="D40" s="182"/>
      <c r="E40" s="182"/>
      <c r="F40" s="175" t="s">
        <v>346</v>
      </c>
      <c r="G40" s="176"/>
      <c r="H40" s="176">
        <f>H41</f>
        <v>81000</v>
      </c>
      <c r="I40" s="176"/>
      <c r="J40" s="176"/>
      <c r="K40" s="176"/>
    </row>
    <row r="41" spans="4:11" ht="36" customHeight="1">
      <c r="D41" s="171" t="s">
        <v>323</v>
      </c>
      <c r="E41" s="171"/>
      <c r="F41" s="172" t="s">
        <v>324</v>
      </c>
      <c r="G41" s="177"/>
      <c r="H41" s="177">
        <v>81000</v>
      </c>
      <c r="I41" s="177"/>
      <c r="J41" s="177"/>
      <c r="K41" s="177"/>
    </row>
    <row r="42" spans="4:11" ht="61.5" customHeight="1">
      <c r="D42" s="182"/>
      <c r="E42" s="182"/>
      <c r="F42" s="175" t="s">
        <v>347</v>
      </c>
      <c r="G42" s="176"/>
      <c r="H42" s="176">
        <v>2723000</v>
      </c>
      <c r="I42" s="176"/>
      <c r="J42" s="176"/>
      <c r="K42" s="176"/>
    </row>
    <row r="43" spans="4:11" ht="42.95" customHeight="1">
      <c r="D43" s="171" t="s">
        <v>323</v>
      </c>
      <c r="E43" s="171"/>
      <c r="F43" s="172" t="s">
        <v>324</v>
      </c>
      <c r="G43" s="177"/>
      <c r="H43" s="177">
        <v>2723000</v>
      </c>
      <c r="I43" s="177"/>
      <c r="J43" s="177"/>
      <c r="K43" s="183"/>
    </row>
    <row r="44" spans="4:11" ht="94.9" customHeight="1">
      <c r="D44" s="174">
        <v>3719710</v>
      </c>
      <c r="E44" s="174">
        <v>9710</v>
      </c>
      <c r="F44" s="175" t="s">
        <v>348</v>
      </c>
      <c r="G44" s="176">
        <v>1816793</v>
      </c>
      <c r="H44" s="176">
        <f>H45</f>
        <v>1499700</v>
      </c>
      <c r="I44" s="176">
        <v>1530000</v>
      </c>
      <c r="J44" s="176">
        <v>1560000</v>
      </c>
      <c r="K44" s="176">
        <v>1590000</v>
      </c>
    </row>
    <row r="45" spans="4:11" ht="28.9" customHeight="1">
      <c r="D45" s="171">
        <v>13100000000</v>
      </c>
      <c r="E45" s="171"/>
      <c r="F45" s="172" t="s">
        <v>349</v>
      </c>
      <c r="G45" s="177"/>
      <c r="H45" s="177">
        <v>1499700</v>
      </c>
      <c r="I45" s="177"/>
      <c r="J45" s="177"/>
      <c r="K45" s="183"/>
    </row>
    <row r="46" spans="4:11" ht="78.400000000000006" customHeight="1">
      <c r="D46" s="174">
        <v>3719800</v>
      </c>
      <c r="E46" s="174">
        <v>9800</v>
      </c>
      <c r="F46" s="172" t="s">
        <v>350</v>
      </c>
      <c r="G46" s="177">
        <v>2649995</v>
      </c>
      <c r="H46" s="177">
        <v>388800</v>
      </c>
      <c r="I46" s="177"/>
      <c r="J46" s="177"/>
      <c r="K46" s="183"/>
    </row>
    <row r="47" spans="4:11" ht="36.200000000000003" customHeight="1">
      <c r="D47" s="171"/>
      <c r="E47" s="171"/>
      <c r="F47" s="172" t="s">
        <v>351</v>
      </c>
      <c r="G47" s="173"/>
      <c r="H47" s="173"/>
      <c r="I47" s="173"/>
      <c r="J47" s="173"/>
      <c r="K47" s="173"/>
    </row>
    <row r="48" spans="4:11" ht="106.7" customHeight="1">
      <c r="D48" s="184" t="s">
        <v>352</v>
      </c>
      <c r="E48" s="174">
        <v>9414</v>
      </c>
      <c r="F48" s="175" t="s">
        <v>337</v>
      </c>
      <c r="G48" s="173"/>
      <c r="H48" s="176">
        <v>3155000</v>
      </c>
      <c r="I48" s="173"/>
      <c r="J48" s="173"/>
      <c r="K48" s="173"/>
    </row>
    <row r="49" spans="4:11" ht="52.5" customHeight="1">
      <c r="D49" s="174">
        <v>3719740</v>
      </c>
      <c r="E49" s="174">
        <v>9740</v>
      </c>
      <c r="F49" s="175" t="s">
        <v>353</v>
      </c>
      <c r="G49" s="176">
        <v>78619967</v>
      </c>
      <c r="H49" s="176">
        <v>64626010</v>
      </c>
      <c r="I49" s="176"/>
      <c r="J49" s="176"/>
      <c r="K49" s="181"/>
    </row>
    <row r="50" spans="4:11" ht="44.45" customHeight="1">
      <c r="D50" s="174">
        <v>3719770</v>
      </c>
      <c r="E50" s="174">
        <v>9770</v>
      </c>
      <c r="F50" s="175" t="s">
        <v>151</v>
      </c>
      <c r="G50" s="176">
        <v>73404908</v>
      </c>
      <c r="H50" s="176">
        <f>SUM(H51)</f>
        <v>7892500</v>
      </c>
      <c r="I50" s="176">
        <v>7892500</v>
      </c>
      <c r="J50" s="176">
        <v>7892500</v>
      </c>
      <c r="K50" s="176">
        <v>7892500</v>
      </c>
    </row>
    <row r="51" spans="4:11" ht="60.75" customHeight="1">
      <c r="D51" s="175"/>
      <c r="E51" s="175"/>
      <c r="F51" s="175" t="s">
        <v>347</v>
      </c>
      <c r="G51" s="176"/>
      <c r="H51" s="176">
        <f>SUM(H52:H52)</f>
        <v>7892500</v>
      </c>
      <c r="I51" s="176">
        <v>7892500</v>
      </c>
      <c r="J51" s="176">
        <v>7892500</v>
      </c>
      <c r="K51" s="176">
        <v>7892500</v>
      </c>
    </row>
    <row r="52" spans="4:11" ht="40.700000000000003" customHeight="1">
      <c r="D52" s="171" t="s">
        <v>323</v>
      </c>
      <c r="E52" s="171"/>
      <c r="F52" s="172" t="s">
        <v>324</v>
      </c>
      <c r="G52" s="177"/>
      <c r="H52" s="177">
        <v>7892500</v>
      </c>
      <c r="I52" s="177"/>
      <c r="J52" s="177"/>
      <c r="K52" s="177"/>
    </row>
    <row r="53" spans="4:11" ht="39.200000000000003" customHeight="1">
      <c r="D53" s="174">
        <v>3719770</v>
      </c>
      <c r="E53" s="174">
        <v>9770</v>
      </c>
      <c r="F53" s="175" t="s">
        <v>151</v>
      </c>
      <c r="G53" s="176"/>
      <c r="H53" s="176">
        <v>32228171</v>
      </c>
      <c r="I53" s="176"/>
      <c r="J53" s="176"/>
      <c r="K53" s="181"/>
    </row>
    <row r="54" spans="4:11" ht="72.75" customHeight="1">
      <c r="D54" s="174">
        <v>3719800</v>
      </c>
      <c r="E54" s="174">
        <v>9800</v>
      </c>
      <c r="F54" s="172" t="s">
        <v>350</v>
      </c>
      <c r="G54" s="177">
        <v>6524842</v>
      </c>
      <c r="H54" s="176">
        <v>12137200</v>
      </c>
      <c r="I54" s="176"/>
      <c r="J54" s="176"/>
      <c r="K54" s="181"/>
    </row>
    <row r="55" spans="4:11" ht="36" customHeight="1">
      <c r="D55" s="179" t="s">
        <v>20</v>
      </c>
      <c r="E55" s="179" t="s">
        <v>20</v>
      </c>
      <c r="F55" s="172" t="s">
        <v>313</v>
      </c>
      <c r="G55" s="176">
        <f>G56+G57</f>
        <v>786172104</v>
      </c>
      <c r="H55" s="176">
        <f>H56+H57</f>
        <v>423044481</v>
      </c>
      <c r="I55" s="176">
        <f>I56+I57</f>
        <v>202375800</v>
      </c>
      <c r="J55" s="176">
        <f>J56+J57</f>
        <v>208035200</v>
      </c>
      <c r="K55" s="176">
        <f>K56+K57</f>
        <v>212920000</v>
      </c>
    </row>
    <row r="56" spans="4:11" ht="18.75">
      <c r="D56" s="179" t="s">
        <v>20</v>
      </c>
      <c r="E56" s="179" t="s">
        <v>20</v>
      </c>
      <c r="F56" s="172" t="s">
        <v>21</v>
      </c>
      <c r="G56" s="177">
        <f>G13+G15+G16+G17+G27+G28+G29+G30+G46</f>
        <v>627622387</v>
      </c>
      <c r="H56" s="177">
        <f>H13+H15+H16+H17+H27+H28+H29+H30+H46</f>
        <v>303005600</v>
      </c>
      <c r="I56" s="177">
        <f>I13+I15+I30+I17</f>
        <v>194483300</v>
      </c>
      <c r="J56" s="177">
        <f>J13+J15+J30+J17</f>
        <v>200142700</v>
      </c>
      <c r="K56" s="177">
        <f>K13+K15+K30+K17</f>
        <v>205027500</v>
      </c>
    </row>
    <row r="57" spans="4:11" ht="18.75">
      <c r="D57" s="179" t="s">
        <v>20</v>
      </c>
      <c r="E57" s="179" t="s">
        <v>20</v>
      </c>
      <c r="F57" s="172" t="s">
        <v>22</v>
      </c>
      <c r="G57" s="177">
        <f>G49+G50+G54</f>
        <v>158549717</v>
      </c>
      <c r="H57" s="177">
        <f>H48+H49+H50+H53+H54</f>
        <v>120038881</v>
      </c>
      <c r="I57" s="177">
        <f>I50+I53+I49+I48</f>
        <v>7892500</v>
      </c>
      <c r="J57" s="177">
        <f>J50+J53+J49+J48</f>
        <v>7892500</v>
      </c>
      <c r="K57" s="177">
        <f>K50+K53+K49+K48</f>
        <v>7892500</v>
      </c>
    </row>
    <row r="59" spans="4:11" ht="26.45" customHeight="1">
      <c r="D59" s="169" t="s">
        <v>241</v>
      </c>
      <c r="E59" s="169"/>
      <c r="F59" s="169"/>
      <c r="J59" s="169" t="s">
        <v>314</v>
      </c>
      <c r="K59" s="169"/>
    </row>
  </sheetData>
  <sheetProtection selectLockedCells="1" selectUnlockedCells="1"/>
  <mergeCells count="14">
    <mergeCell ref="J9:J10"/>
    <mergeCell ref="K9:K10"/>
    <mergeCell ref="D59:F59"/>
    <mergeCell ref="J59:K59"/>
    <mergeCell ref="G1:I1"/>
    <mergeCell ref="E6:K6"/>
    <mergeCell ref="D7:E7"/>
    <mergeCell ref="D8:E8"/>
    <mergeCell ref="D9:D10"/>
    <mergeCell ref="E9:E10"/>
    <mergeCell ref="F9:F10"/>
    <mergeCell ref="G9:G10"/>
    <mergeCell ref="H9:H10"/>
    <mergeCell ref="I9:I10"/>
  </mergeCells>
  <printOptions horizontalCentered="1" verticalCentered="1"/>
  <pageMargins left="0.35416666666666669" right="0.39374999999999999" top="0.78749999999999998" bottom="0.2361111111111111" header="0.51180555555555551" footer="0.51180555555555551"/>
  <pageSetup paperSize="9" scale="77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9</vt:i4>
      </vt:variant>
      <vt:variant>
        <vt:lpstr>Іменовані діапазони</vt:lpstr>
      </vt:variant>
      <vt:variant>
        <vt:i4>33</vt:i4>
      </vt:variant>
    </vt:vector>
  </HeadingPairs>
  <TitlesOfParts>
    <vt:vector size="42" baseType="lpstr">
      <vt:lpstr>додаток 1</vt:lpstr>
      <vt:lpstr>додаток 2</vt:lpstr>
      <vt:lpstr>додаток 3</vt:lpstr>
      <vt:lpstr>додаток 6</vt:lpstr>
      <vt:lpstr>додаток 7</vt:lpstr>
      <vt:lpstr>додаток 8</vt:lpstr>
      <vt:lpstr>додаток 9</vt:lpstr>
      <vt:lpstr>додаток 11</vt:lpstr>
      <vt:lpstr>додаток 12</vt:lpstr>
      <vt:lpstr>'додаток 7'!_ftn1</vt:lpstr>
      <vt:lpstr>'додаток 7'!_ftnref1</vt:lpstr>
      <vt:lpstr>'додаток 1'!_GoBack</vt:lpstr>
      <vt:lpstr>'додаток 11'!dod</vt:lpstr>
      <vt:lpstr>'додаток 12'!dod</vt:lpstr>
      <vt:lpstr>'додаток 11'!dod1dsfsd</vt:lpstr>
      <vt:lpstr>'додаток 11'!doda</vt:lpstr>
      <vt:lpstr>'додаток 11'!Excel_BuiltIn_Print_Area</vt:lpstr>
      <vt:lpstr>'додаток 12'!Excel_BuiltIn_Print_Area</vt:lpstr>
      <vt:lpstr>'додаток 11'!Print_Area_0</vt:lpstr>
      <vt:lpstr>'додаток 12'!Print_Area_0</vt:lpstr>
      <vt:lpstr>'додаток 11'!Print_Area_0_0</vt:lpstr>
      <vt:lpstr>'додаток 12'!Print_Area_0_0</vt:lpstr>
      <vt:lpstr>'додаток 11'!Print_Area_0_0_0</vt:lpstr>
      <vt:lpstr>'додаток 12'!Print_Area_0_0_0</vt:lpstr>
      <vt:lpstr>'додаток 11'!Print_Area_0_0_0_0</vt:lpstr>
      <vt:lpstr>'додаток 12'!Print_Area_0_0_0_0</vt:lpstr>
      <vt:lpstr>'додаток 11'!Print_Area_0_0_0_0_0</vt:lpstr>
      <vt:lpstr>'додаток 12'!Print_Area_0_0_0_0_0</vt:lpstr>
      <vt:lpstr>'додаток 11'!Print_Area_0_0_0_0_0_0</vt:lpstr>
      <vt:lpstr>'додаток 12'!Print_Area_0_0_0_0_0_0</vt:lpstr>
      <vt:lpstr>'додаток 11'!Print_Area_0_0_0_0_0_0_0</vt:lpstr>
      <vt:lpstr>'додаток 12'!Print_Area_0_0_0_0_0_0_0</vt:lpstr>
      <vt:lpstr>'додаток 11'!Print_Area_0_0_0_0_0_0_0_0</vt:lpstr>
      <vt:lpstr>'додаток 12'!Print_Area_0_0_0_0_0_0_0_0</vt:lpstr>
      <vt:lpstr>'додаток 11'!sdfsdf</vt:lpstr>
      <vt:lpstr>'додаток 12'!sdfsdf</vt:lpstr>
      <vt:lpstr>'додаток 11'!дод</vt:lpstr>
      <vt:lpstr>'додаток 12'!дод</vt:lpstr>
      <vt:lpstr>'додаток 12'!Заголовки_для_друку</vt:lpstr>
      <vt:lpstr>'додаток 11'!Область_друку</vt:lpstr>
      <vt:lpstr>'додаток 12'!Область_друку</vt:lpstr>
      <vt:lpstr>'додаток 2'!Область_друку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Asus</dc:creator>
  <dc:description/>
  <cp:lastModifiedBy>admin</cp:lastModifiedBy>
  <cp:revision>1</cp:revision>
  <cp:lastPrinted>2021-08-13T08:04:40Z</cp:lastPrinted>
  <dcterms:created xsi:type="dcterms:W3CDTF">2021-06-02T08:10:25Z</dcterms:created>
  <dcterms:modified xsi:type="dcterms:W3CDTF">2021-08-18T07:17:40Z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