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! E-mail на відправку\наповнення сайту\Відомості про структуру, принципи формування та розмір оплати праці\"/>
    </mc:Choice>
  </mc:AlternateContent>
  <xr:revisionPtr revIDLastSave="0" documentId="13_ncr:1_{2E200652-D47F-486B-B09F-9D76CDC1CE5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грудень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1" l="1"/>
  <c r="N12" i="1"/>
  <c r="J12" i="1" l="1"/>
  <c r="H12" i="1"/>
  <c r="G12" i="1"/>
  <c r="E12" i="1"/>
  <c r="P11" i="1"/>
  <c r="N11" i="1"/>
  <c r="J11" i="1"/>
  <c r="I11" i="1"/>
  <c r="G11" i="1"/>
  <c r="E11" i="1"/>
  <c r="P10" i="1"/>
  <c r="N10" i="1"/>
  <c r="I10" i="1" l="1"/>
  <c r="H10" i="1"/>
  <c r="G10" i="1"/>
  <c r="E10" i="1"/>
  <c r="P9" i="1"/>
  <c r="N9" i="1"/>
  <c r="I9" i="1"/>
  <c r="H9" i="1"/>
  <c r="G9" i="1"/>
  <c r="F9" i="1"/>
  <c r="E9" i="1"/>
  <c r="R12" i="1" l="1"/>
  <c r="M12" i="1" l="1"/>
  <c r="S12" i="1" s="1"/>
  <c r="R11" i="1" l="1"/>
  <c r="M10" i="1" l="1"/>
  <c r="M11" i="1"/>
  <c r="M9" i="1"/>
  <c r="R10" i="1" l="1"/>
  <c r="R9" i="1"/>
  <c r="S11" i="1" l="1"/>
  <c r="S9" i="1"/>
  <c r="S10" i="1" l="1"/>
</calcChain>
</file>

<file path=xl/sharedStrings.xml><?xml version="1.0" encoding="utf-8"?>
<sst xmlns="http://schemas.openxmlformats.org/spreadsheetml/2006/main" count="31" uniqueCount="29">
  <si>
    <t>N п/п</t>
  </si>
  <si>
    <t>Прізвище, імя, по батькові працівника</t>
  </si>
  <si>
    <t>Посада працівника</t>
  </si>
  <si>
    <t>Нараховано  (КЕКВ 2111)</t>
  </si>
  <si>
    <t>кількість відпрацьованих днів</t>
  </si>
  <si>
    <t>посадовий оклад</t>
  </si>
  <si>
    <t>надбавка за ранг</t>
  </si>
  <si>
    <t>надбавка за вислугу років</t>
  </si>
  <si>
    <t>премія за результатами роботи</t>
  </si>
  <si>
    <t>інші виплати (відрядження, лікарняні, тощо)</t>
  </si>
  <si>
    <t>Лемчак Володимир Олексійович</t>
  </si>
  <si>
    <t>Директор</t>
  </si>
  <si>
    <t>Миронюк Уляна Григорівна</t>
  </si>
  <si>
    <t>Заступник директора департаменту</t>
  </si>
  <si>
    <t>Сеник Галина Степанівна</t>
  </si>
  <si>
    <t>Разом нараховано</t>
  </si>
  <si>
    <t>Прибутковий податок</t>
  </si>
  <si>
    <t>Профспілка</t>
  </si>
  <si>
    <t>Військовий збір</t>
  </si>
  <si>
    <t>Аванс</t>
  </si>
  <si>
    <t>Разом утримано</t>
  </si>
  <si>
    <t>Сума для видачі</t>
  </si>
  <si>
    <t>Індексація</t>
  </si>
  <si>
    <t>Пасічник Галина Василівна</t>
  </si>
  <si>
    <t>Премія за щорічне оцінювання</t>
  </si>
  <si>
    <t xml:space="preserve">грошова (матеріальна) допомога для  оздоровлення </t>
  </si>
  <si>
    <t>Департамент соціальної політики облдержадміністрації</t>
  </si>
  <si>
    <t>ВИТЯГ З РОЗРАХУНКОВО-ПЛАТІЖНОЇ ВІДОМОСТІ</t>
  </si>
  <si>
    <t>Грудень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</si>
</sst>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2"/>
      <color rgb="FF333333"/>
      <name val="Calibri"/>
      <family val="2"/>
      <charset val="204"/>
      <scheme val="minor"/>
    </font>
    <font>
      <b/>
      <sz val="12"/>
      <color rgb="FF333333"/>
      <name val="Calibri"/>
      <family val="2"/>
      <charset val="204"/>
      <scheme val="minor"/>
    </font>
    <font>
      <sz val="10"/>
      <name val="Arial Cyr"/>
      <family val="2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7" fillId="0" borderId="0"/>
  </cellStyleXfs>
  <cellXfs count="30">
    <xf numFmtId="0" fontId="0" fillId="0" borderId="0" xfId="0"/>
    <xf numFmtId="0" fontId="1" fillId="0" borderId="1" xfId="1" applyFont="1" applyBorder="1" applyAlignment="1">
      <alignment wrapText="1"/>
    </xf>
    <xf numFmtId="0" fontId="5" fillId="0" borderId="7" xfId="1" applyFont="1" applyBorder="1" applyAlignment="1">
      <alignment horizontal="center" vertical="center" wrapText="1"/>
    </xf>
    <xf numFmtId="0" fontId="1" fillId="0" borderId="5" xfId="1" applyFont="1" applyBorder="1" applyAlignment="1">
      <alignment horizontal="center"/>
    </xf>
    <xf numFmtId="0" fontId="1" fillId="0" borderId="1" xfId="1" applyFont="1" applyBorder="1"/>
    <xf numFmtId="4" fontId="1" fillId="0" borderId="1" xfId="1" applyNumberFormat="1" applyFont="1" applyBorder="1"/>
    <xf numFmtId="17" fontId="0" fillId="0" borderId="0" xfId="0" applyNumberFormat="1"/>
    <xf numFmtId="4" fontId="1" fillId="0" borderId="1" xfId="0" applyNumberFormat="1" applyFont="1" applyBorder="1"/>
    <xf numFmtId="0" fontId="6" fillId="0" borderId="10" xfId="1" applyFont="1" applyBorder="1" applyAlignment="1">
      <alignment horizontal="center" vertical="center" wrapText="1"/>
    </xf>
    <xf numFmtId="4" fontId="2" fillId="0" borderId="11" xfId="0" applyNumberFormat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/>
    <xf numFmtId="4" fontId="2" fillId="0" borderId="1" xfId="0" applyNumberFormat="1" applyFont="1" applyBorder="1"/>
    <xf numFmtId="0" fontId="5" fillId="0" borderId="10" xfId="1" applyFont="1" applyBorder="1" applyAlignment="1">
      <alignment horizontal="center" vertical="center" wrapText="1"/>
    </xf>
    <xf numFmtId="4" fontId="1" fillId="0" borderId="11" xfId="0" applyNumberFormat="1" applyFont="1" applyBorder="1"/>
    <xf numFmtId="4" fontId="1" fillId="0" borderId="11" xfId="1" applyNumberFormat="1" applyFont="1" applyBorder="1"/>
    <xf numFmtId="0" fontId="8" fillId="0" borderId="0" xfId="2" applyFont="1" applyAlignment="1">
      <alignment horizontal="left" vertical="top"/>
    </xf>
    <xf numFmtId="0" fontId="9" fillId="0" borderId="0" xfId="2" applyFont="1"/>
    <xf numFmtId="0" fontId="9" fillId="0" borderId="0" xfId="2" applyFont="1" applyAlignment="1">
      <alignment horizontal="center" vertical="center"/>
    </xf>
    <xf numFmtId="49" fontId="9" fillId="0" borderId="0" xfId="2" applyNumberFormat="1" applyFont="1"/>
    <xf numFmtId="0" fontId="8" fillId="0" borderId="0" xfId="2" applyFont="1" applyAlignment="1">
      <alignment horizontal="center" vertical="center"/>
    </xf>
    <xf numFmtId="0" fontId="4" fillId="0" borderId="8" xfId="1" applyFont="1" applyBorder="1" applyAlignment="1">
      <alignment horizontal="center" vertical="center" wrapText="1"/>
    </xf>
    <xf numFmtId="0" fontId="1" fillId="0" borderId="9" xfId="1" applyFont="1" applyBorder="1" applyAlignment="1">
      <alignment wrapText="1"/>
    </xf>
    <xf numFmtId="0" fontId="1" fillId="0" borderId="2" xfId="1" applyFont="1" applyBorder="1" applyAlignment="1">
      <alignment horizontal="center" vertical="center" wrapText="1"/>
    </xf>
    <xf numFmtId="0" fontId="1" fillId="0" borderId="6" xfId="1" applyFont="1" applyBorder="1" applyAlignment="1">
      <alignment horizontal="center" wrapText="1"/>
    </xf>
    <xf numFmtId="0" fontId="1" fillId="0" borderId="3" xfId="1" applyFont="1" applyBorder="1" applyAlignment="1">
      <alignment horizontal="center" vertical="center" wrapText="1"/>
    </xf>
    <xf numFmtId="0" fontId="1" fillId="0" borderId="4" xfId="1" applyFont="1" applyBorder="1" applyAlignment="1">
      <alignment horizontal="center" vertical="center" wrapText="1"/>
    </xf>
  </cellXfs>
  <cellStyles count="3">
    <cellStyle name="Звичайний" xfId="0" builtinId="0"/>
    <cellStyle name="Звичайний 2" xfId="1" xr:uid="{00000000-0005-0000-0000-000001000000}"/>
    <cellStyle name="Звичайний 3" xfId="2" xr:uid="{5B550CC2-D322-4187-9D66-2FC4E75C30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"/>
  <sheetViews>
    <sheetView tabSelected="1" workbookViewId="0">
      <selection activeCell="D5" sqref="D5"/>
    </sheetView>
  </sheetViews>
  <sheetFormatPr defaultRowHeight="15" x14ac:dyDescent="0.25"/>
  <cols>
    <col min="2" max="2" width="24.7109375" customWidth="1"/>
    <col min="3" max="3" width="26" customWidth="1"/>
    <col min="4" max="4" width="19.5703125" customWidth="1"/>
    <col min="5" max="5" width="12.5703125" customWidth="1"/>
    <col min="6" max="6" width="15.42578125" customWidth="1"/>
    <col min="7" max="7" width="16.28515625" customWidth="1"/>
    <col min="8" max="8" width="14.7109375" customWidth="1"/>
    <col min="9" max="12" width="17" customWidth="1"/>
    <col min="13" max="13" width="14.140625" customWidth="1"/>
    <col min="14" max="14" width="13" customWidth="1"/>
    <col min="15" max="15" width="12.42578125" customWidth="1"/>
    <col min="16" max="16" width="13.42578125" customWidth="1"/>
    <col min="18" max="18" width="12.7109375" customWidth="1"/>
    <col min="19" max="19" width="11.42578125" customWidth="1"/>
  </cols>
  <sheetData>
    <row r="1" spans="1:19" ht="15.75" x14ac:dyDescent="0.25">
      <c r="A1" s="19" t="s">
        <v>26</v>
      </c>
    </row>
    <row r="2" spans="1:19" ht="15.75" x14ac:dyDescent="0.25">
      <c r="A2" s="23">
        <v>25925236</v>
      </c>
    </row>
    <row r="3" spans="1:19" ht="15.75" x14ac:dyDescent="0.25">
      <c r="A3" s="20" t="s">
        <v>27</v>
      </c>
    </row>
    <row r="4" spans="1:19" ht="15.75" x14ac:dyDescent="0.25">
      <c r="A4" s="21"/>
    </row>
    <row r="5" spans="1:19" ht="15.75" x14ac:dyDescent="0.25">
      <c r="A5" s="22" t="s">
        <v>28</v>
      </c>
      <c r="D5" s="6"/>
    </row>
    <row r="6" spans="1:19" ht="15.75" thickBot="1" x14ac:dyDescent="0.3"/>
    <row r="7" spans="1:19" ht="15.75" thickBot="1" x14ac:dyDescent="0.3">
      <c r="A7" s="26" t="s">
        <v>0</v>
      </c>
      <c r="B7" s="28" t="s">
        <v>1</v>
      </c>
      <c r="C7" s="28" t="s">
        <v>2</v>
      </c>
      <c r="D7" s="24" t="s">
        <v>3</v>
      </c>
      <c r="E7" s="25"/>
      <c r="F7" s="25"/>
      <c r="G7" s="25"/>
      <c r="H7" s="25"/>
      <c r="I7" s="25"/>
      <c r="J7" s="25"/>
      <c r="K7" s="25"/>
      <c r="L7" s="25"/>
      <c r="M7" s="25"/>
      <c r="N7" s="10"/>
      <c r="O7" s="10"/>
      <c r="P7" s="10"/>
      <c r="Q7" s="10"/>
      <c r="R7" s="10"/>
      <c r="S7" s="10"/>
    </row>
    <row r="8" spans="1:19" ht="63.75" thickBot="1" x14ac:dyDescent="0.3">
      <c r="A8" s="27"/>
      <c r="B8" s="29"/>
      <c r="C8" s="29"/>
      <c r="D8" s="2" t="s">
        <v>4</v>
      </c>
      <c r="E8" s="2" t="s">
        <v>5</v>
      </c>
      <c r="F8" s="2" t="s">
        <v>6</v>
      </c>
      <c r="G8" s="2" t="s">
        <v>7</v>
      </c>
      <c r="H8" s="2" t="s">
        <v>8</v>
      </c>
      <c r="I8" s="2" t="s">
        <v>24</v>
      </c>
      <c r="J8" s="16" t="s">
        <v>9</v>
      </c>
      <c r="K8" s="16" t="s">
        <v>25</v>
      </c>
      <c r="L8" s="16" t="s">
        <v>22</v>
      </c>
      <c r="M8" s="8" t="s">
        <v>15</v>
      </c>
      <c r="N8" s="11" t="s">
        <v>16</v>
      </c>
      <c r="O8" s="10" t="s">
        <v>17</v>
      </c>
      <c r="P8" s="12" t="s">
        <v>18</v>
      </c>
      <c r="Q8" s="10" t="s">
        <v>19</v>
      </c>
      <c r="R8" s="13" t="s">
        <v>20</v>
      </c>
      <c r="S8" s="13" t="s">
        <v>21</v>
      </c>
    </row>
    <row r="9" spans="1:19" ht="39.75" customHeight="1" x14ac:dyDescent="0.25">
      <c r="A9" s="3">
        <v>16</v>
      </c>
      <c r="B9" s="1" t="s">
        <v>10</v>
      </c>
      <c r="C9" s="4" t="s">
        <v>11</v>
      </c>
      <c r="D9" s="7">
        <v>12</v>
      </c>
      <c r="E9" s="7">
        <f>13482.78+6741.39</f>
        <v>20224.170000000002</v>
      </c>
      <c r="F9" s="7">
        <f>121.74+278.26</f>
        <v>400</v>
      </c>
      <c r="G9" s="7">
        <f>4044.83+2022.42</f>
        <v>6067.25</v>
      </c>
      <c r="H9" s="7">
        <f>4044.83+2022.42</f>
        <v>6067.25</v>
      </c>
      <c r="I9" s="7">
        <f>17572.56+8786.28</f>
        <v>26358.840000000004</v>
      </c>
      <c r="J9" s="17"/>
      <c r="K9" s="17"/>
      <c r="L9" s="17">
        <v>69.510000000000005</v>
      </c>
      <c r="M9" s="9">
        <f>SUM(E9:L9)</f>
        <v>59187.020000000011</v>
      </c>
      <c r="N9" s="10">
        <f>3523.05+7130.61</f>
        <v>10653.66</v>
      </c>
      <c r="O9" s="10">
        <v>591.87</v>
      </c>
      <c r="P9" s="10">
        <f>1980.72+978.63</f>
        <v>2959.35</v>
      </c>
      <c r="Q9" s="10">
        <v>0</v>
      </c>
      <c r="R9" s="14">
        <f>N9+O9+P9+Q9</f>
        <v>14204.880000000001</v>
      </c>
      <c r="S9" s="15">
        <f>M9-R9</f>
        <v>44982.140000000014</v>
      </c>
    </row>
    <row r="10" spans="1:19" ht="30" x14ac:dyDescent="0.25">
      <c r="A10" s="3">
        <v>21</v>
      </c>
      <c r="B10" s="1" t="s">
        <v>12</v>
      </c>
      <c r="C10" s="1" t="s">
        <v>13</v>
      </c>
      <c r="D10" s="5">
        <v>19</v>
      </c>
      <c r="E10" s="5">
        <f>20280.43+10140.22</f>
        <v>30420.65</v>
      </c>
      <c r="F10" s="5">
        <v>660.87</v>
      </c>
      <c r="G10" s="5">
        <f>6084.13+3042.07</f>
        <v>9126.2000000000007</v>
      </c>
      <c r="H10" s="5">
        <f>6084.13+3042.07</f>
        <v>9126.2000000000007</v>
      </c>
      <c r="I10" s="5">
        <f>16694+8347</f>
        <v>25041</v>
      </c>
      <c r="J10" s="18">
        <v>8718.8700000000008</v>
      </c>
      <c r="K10" s="18"/>
      <c r="L10" s="18">
        <v>110.06</v>
      </c>
      <c r="M10" s="9">
        <f>SUM(E10:L10)</f>
        <v>83203.849999999991</v>
      </c>
      <c r="N10" s="10">
        <f>10553.85+4422.84</f>
        <v>14976.69</v>
      </c>
      <c r="O10" s="10">
        <v>832.04</v>
      </c>
      <c r="P10" s="10">
        <f>2931.62+1228.57</f>
        <v>4160.1899999999996</v>
      </c>
      <c r="Q10" s="10">
        <v>15000</v>
      </c>
      <c r="R10" s="14">
        <f t="shared" ref="R10" si="0">N10+O10+P10+Q10</f>
        <v>34968.92</v>
      </c>
      <c r="S10" s="15">
        <f t="shared" ref="S10:S12" si="1">M10-R10</f>
        <v>48234.929999999993</v>
      </c>
    </row>
    <row r="11" spans="1:19" ht="30" x14ac:dyDescent="0.25">
      <c r="A11" s="3">
        <v>34</v>
      </c>
      <c r="B11" s="1" t="s">
        <v>14</v>
      </c>
      <c r="C11" s="1" t="s">
        <v>13</v>
      </c>
      <c r="D11" s="5">
        <v>15</v>
      </c>
      <c r="E11" s="5">
        <f>16010.87+8005.43</f>
        <v>24016.300000000003</v>
      </c>
      <c r="F11" s="5">
        <v>456.52</v>
      </c>
      <c r="G11" s="5">
        <f>4803.26+2401.63</f>
        <v>7204.89</v>
      </c>
      <c r="H11" s="5">
        <v>7204.89</v>
      </c>
      <c r="I11" s="5">
        <f>16694+8347</f>
        <v>25041</v>
      </c>
      <c r="J11" s="18">
        <f>17708.24+8854.12</f>
        <v>26562.36</v>
      </c>
      <c r="K11" s="18"/>
      <c r="L11" s="18">
        <v>86.89</v>
      </c>
      <c r="M11" s="9">
        <f>SUM(E11:L11)</f>
        <v>90572.85</v>
      </c>
      <c r="N11" s="10">
        <f>12495.09+3808.02</f>
        <v>16303.11</v>
      </c>
      <c r="O11" s="10">
        <v>905.73</v>
      </c>
      <c r="P11" s="10">
        <f>3470.86+1057.78</f>
        <v>4528.6400000000003</v>
      </c>
      <c r="Q11" s="10">
        <v>36000</v>
      </c>
      <c r="R11" s="14">
        <f>N11+O11+P11+Q11</f>
        <v>57737.479999999996</v>
      </c>
      <c r="S11" s="15">
        <f t="shared" si="1"/>
        <v>32835.37000000001</v>
      </c>
    </row>
    <row r="12" spans="1:19" ht="30.75" customHeight="1" x14ac:dyDescent="0.25">
      <c r="A12" s="10">
        <v>4</v>
      </c>
      <c r="B12" s="10" t="s">
        <v>23</v>
      </c>
      <c r="C12" s="11" t="s">
        <v>13</v>
      </c>
      <c r="D12" s="10">
        <v>19</v>
      </c>
      <c r="E12" s="10">
        <f>20280.43+10140.22</f>
        <v>30420.65</v>
      </c>
      <c r="F12" s="10">
        <v>495.65</v>
      </c>
      <c r="G12" s="10">
        <f>2839.26+1419.63</f>
        <v>4258.8900000000003</v>
      </c>
      <c r="H12" s="10">
        <f>6084.13+3042.07</f>
        <v>9126.2000000000007</v>
      </c>
      <c r="I12" s="10"/>
      <c r="J12" s="10">
        <f>1126.69</f>
        <v>1126.69</v>
      </c>
      <c r="K12" s="10">
        <v>28587</v>
      </c>
      <c r="L12" s="10">
        <v>110.06</v>
      </c>
      <c r="M12" s="9">
        <f>SUM(E12:L12)</f>
        <v>74125.14</v>
      </c>
      <c r="N12" s="10">
        <f>10714.18+2628.35</f>
        <v>13342.53</v>
      </c>
      <c r="O12" s="10">
        <v>741.25</v>
      </c>
      <c r="P12" s="10">
        <f>2976.16+730.1</f>
        <v>3706.2599999999998</v>
      </c>
      <c r="Q12" s="10">
        <v>11000</v>
      </c>
      <c r="R12" s="14">
        <f>N12+O12+P12+Q12</f>
        <v>28790.04</v>
      </c>
      <c r="S12" s="15">
        <f t="shared" si="1"/>
        <v>45335.1</v>
      </c>
    </row>
  </sheetData>
  <mergeCells count="4">
    <mergeCell ref="D7:M7"/>
    <mergeCell ref="A7:A8"/>
    <mergeCell ref="B7:B8"/>
    <mergeCell ref="C7:C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грудень</vt:lpstr>
    </vt:vector>
  </TitlesOfParts>
  <Company>diakov.net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Департамент Соцполітики 1</cp:lastModifiedBy>
  <dcterms:created xsi:type="dcterms:W3CDTF">2025-04-04T06:47:05Z</dcterms:created>
  <dcterms:modified xsi:type="dcterms:W3CDTF">2026-03-11T14:53:58Z</dcterms:modified>
</cp:coreProperties>
</file>