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Land\Documents\заробітна 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D16" i="4" l="1"/>
  <c r="E16" i="4"/>
  <c r="I16" i="4"/>
  <c r="K16" i="4"/>
  <c r="L16" i="4"/>
  <c r="P16" i="4"/>
  <c r="R16" i="4"/>
  <c r="V16" i="4"/>
  <c r="X16" i="4"/>
  <c r="AE16" i="4"/>
  <c r="AR16" i="4"/>
  <c r="AV16" i="4"/>
  <c r="AX16" i="4"/>
  <c r="AY16" i="4"/>
  <c r="BC16" i="4"/>
  <c r="BE16" i="4"/>
  <c r="BN16" i="4"/>
  <c r="BP16" i="4"/>
  <c r="BQ16" i="4"/>
  <c r="CD12" i="4"/>
  <c r="CD11" i="4"/>
  <c r="CO11" i="4"/>
  <c r="CL16" i="4" l="1"/>
  <c r="CN12" i="4"/>
  <c r="CM12" i="4"/>
  <c r="CP11" i="4" l="1"/>
  <c r="CN16" i="4"/>
  <c r="CM16" i="4"/>
  <c r="CO12" i="4"/>
  <c r="CP12" i="4" s="1"/>
  <c r="CK16" i="4"/>
  <c r="A20" i="4"/>
  <c r="CJ17" i="4"/>
  <c r="CG16" i="4"/>
  <c r="CF16" i="4"/>
  <c r="CC17" i="4"/>
  <c r="BZ16" i="4"/>
  <c r="BY16" i="4"/>
  <c r="BW17" i="4"/>
  <c r="BT16" i="4"/>
  <c r="BS16" i="4"/>
  <c r="BP17" i="4"/>
  <c r="BE17" i="4"/>
  <c r="AX17" i="4"/>
  <c r="AQ17" i="4"/>
  <c r="AK17" i="4"/>
  <c r="AD17" i="4"/>
  <c r="X17" i="4"/>
  <c r="R17" i="4"/>
  <c r="K17" i="4"/>
  <c r="CD17" i="4"/>
  <c r="BQ17" i="4"/>
  <c r="AY17" i="4"/>
  <c r="AR17" i="4"/>
  <c r="AE17" i="4"/>
  <c r="L17" i="4"/>
  <c r="E17" i="4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P16" i="4" l="1"/>
  <c r="CO16" i="4"/>
  <c r="BX16" i="4"/>
  <c r="CE16" i="4"/>
  <c r="BR16" i="4"/>
</calcChain>
</file>

<file path=xl/sharedStrings.xml><?xml version="1.0" encoding="utf-8"?>
<sst xmlns="http://schemas.openxmlformats.org/spreadsheetml/2006/main" count="421" uniqueCount="193">
  <si>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</si>
  <si>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</si>
  <si>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</si>
  <si>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</si>
  <si>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</si>
  <si>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</si>
  <si>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</si>
  <si>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</si>
  <si>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</si>
  <si>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</si>
  <si>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</si>
  <si>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</si>
  <si>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</si>
  <si>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</si>
  <si>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</si>
  <si>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</si>
  <si>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</si>
  <si>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</si>
  <si>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</si>
  <si>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</si>
  <si>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</si>
  <si>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</si>
  <si>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</si>
  <si>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</si>
  <si>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</si>
  <si>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</si>
  <si>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</si>
  <si>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</si>
  <si>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</si>
  <si>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</si>
  <si>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</si>
  <si>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</si>
  <si>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</si>
  <si>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</si>
  <si>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</si>
  <si>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</si>
  <si>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</si>
  <si>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</si>
  <si>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</si>
  <si>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</si>
  <si>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</si>
  <si>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</si>
  <si>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</si>
  <si>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</si>
  <si>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</si>
  <si>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</si>
  <si>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</si>
  <si>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</si>
  <si>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</si>
  <si>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</si>
  <si>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</si>
  <si>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</si>
  <si>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</si>
  <si>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</si>
  <si>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</si>
  <si>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</si>
  <si>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</si>
  <si>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</si>
  <si>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</si>
  <si>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</si>
  <si>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</si>
  <si>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</si>
  <si>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</si>
  <si>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</si>
  <si>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</si>
  <si>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</si>
  <si>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</si>
  <si>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</si>
  <si>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</si>
  <si>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</si>
  <si>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</si>
  <si>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</si>
  <si>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</si>
  <si>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</si>
  <si>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</si>
  <si>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</si>
  <si>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</si>
  <si>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</si>
  <si>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</si>
  <si>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</si>
  <si>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</si>
  <si>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</si>
  <si>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</si>
  <si>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</si>
  <si>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</si>
  <si>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</si>
  <si>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</si>
  <si>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</si>
  <si>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</si>
  <si>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</si>
  <si>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</si>
  <si>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</si>
  <si>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</si>
  <si>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</si>
  <si>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</si>
  <si>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</si>
  <si>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</si>
  <si>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</si>
  <si>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</si>
  <si>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</si>
  <si>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</si>
  <si>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</si>
  <si>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</si>
  <si>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</si>
  <si>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</si>
  <si>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</si>
  <si>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</si>
  <si>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</si>
  <si>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</si>
  <si>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</si>
  <si>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</si>
  <si>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</si>
  <si>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</si>
  <si>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</si>
  <si>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</si>
  <si>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</si>
  <si>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</si>
  <si>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</si>
  <si>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</si>
  <si>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</si>
  <si>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</si>
  <si>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</si>
  <si>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</si>
  <si>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</si>
  <si>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</si>
  <si>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</si>
  <si>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</si>
  <si>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</si>
  <si>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</si>
  <si>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</si>
  <si>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</si>
  <si>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</si>
  <si>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</si>
  <si>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</si>
  <si>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</si>
  <si>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</si>
  <si>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</si>
  <si>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</si>
  <si>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</si>
  <si>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</si>
  <si>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</si>
  <si>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</si>
  <si>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</si>
  <si>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</si>
  <si>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</si>
  <si>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</si>
  <si>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</si>
  <si>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</si>
  <si>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</si>
  <si>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</si>
  <si>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</si>
  <si>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</si>
  <si>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</si>
  <si>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</si>
  <si>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</si>
  <si>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</si>
  <si>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</si>
  <si>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</si>
  <si>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</si>
  <si>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</si>
  <si>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</si>
  <si>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</si>
  <si>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</si>
  <si>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</si>
  <si>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</si>
  <si>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</si>
  <si>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</si>
  <si>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</si>
  <si>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</si>
  <si>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</si>
  <si>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</si>
  <si>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Інтенсивність</t>
  </si>
  <si>
    <t>Надбавка за вислугуД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</si>
  <si>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</si>
  <si>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</si>
  <si>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</si>
  <si>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</si>
  <si>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</si>
  <si>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</si>
  <si>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>Посада</t>
  </si>
  <si>
    <t>К-ть відпрацьованих днів</t>
  </si>
  <si>
    <t>Начальник управління</t>
  </si>
  <si>
    <t>Заступник начальника</t>
  </si>
  <si>
    <t>Проф.внески</t>
  </si>
  <si>
    <t>аванс</t>
  </si>
  <si>
    <t>ПДФО</t>
  </si>
  <si>
    <t>Військовий збір</t>
  </si>
  <si>
    <t>РАЗОМ утримано</t>
  </si>
  <si>
    <t>Управління Івано-Франківської ОДА з питань ресурсного забезпечення</t>
  </si>
  <si>
    <t>січень 2022 р.</t>
  </si>
  <si>
    <t xml:space="preserve">Премія </t>
  </si>
  <si>
    <t>ВИТЯГ З РОЗРАХУНКОВО-ПЛАТІЖНОЇ ВІДОМОСТІ за березень  2022 року</t>
  </si>
  <si>
    <t>Надбавка за роботу з таємними документами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</si>
</sst>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2" fontId="0" fillId="0" borderId="30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top"/>
    </xf>
    <xf numFmtId="165" fontId="7" fillId="0" borderId="36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3" borderId="40" xfId="0" applyFill="1" applyBorder="1"/>
    <xf numFmtId="0" fontId="0" fillId="3" borderId="41" xfId="0" applyFont="1" applyFill="1" applyBorder="1" applyAlignment="1">
      <alignment horizontal="left" vertical="top"/>
    </xf>
    <xf numFmtId="0" fontId="0" fillId="3" borderId="41" xfId="0" applyFont="1" applyFill="1" applyBorder="1"/>
    <xf numFmtId="0" fontId="0" fillId="3" borderId="42" xfId="0" applyFont="1" applyFill="1" applyBorder="1"/>
    <xf numFmtId="0" fontId="0" fillId="3" borderId="43" xfId="0" applyFill="1" applyBorder="1"/>
    <xf numFmtId="2" fontId="0" fillId="4" borderId="44" xfId="0" applyNumberFormat="1" applyFill="1" applyBorder="1" applyAlignment="1">
      <alignment horizontal="right" vertical="top"/>
    </xf>
    <xf numFmtId="2" fontId="0" fillId="4" borderId="44" xfId="0" applyNumberFormat="1" applyFont="1" applyFill="1" applyBorder="1" applyAlignment="1">
      <alignment horizontal="right" vertical="top"/>
    </xf>
    <xf numFmtId="2" fontId="0" fillId="4" borderId="45" xfId="0" applyNumberFormat="1" applyFont="1" applyFill="1" applyBorder="1" applyAlignment="1">
      <alignment horizontal="right" vertical="top"/>
    </xf>
    <xf numFmtId="2" fontId="0" fillId="4" borderId="46" xfId="0" applyNumberFormat="1" applyFill="1" applyBorder="1" applyAlignment="1">
      <alignment vertical="top"/>
    </xf>
    <xf numFmtId="2" fontId="0" fillId="0" borderId="46" xfId="0" applyNumberFormat="1" applyFont="1" applyFill="1" applyBorder="1" applyAlignment="1">
      <alignment horizontal="right" vertical="top"/>
    </xf>
    <xf numFmtId="2" fontId="7" fillId="0" borderId="47" xfId="0" applyNumberFormat="1" applyFont="1" applyBorder="1"/>
    <xf numFmtId="2" fontId="7" fillId="0" borderId="48" xfId="0" applyNumberFormat="1" applyFont="1" applyBorder="1"/>
    <xf numFmtId="2" fontId="7" fillId="0" borderId="49" xfId="0" applyNumberFormat="1" applyFont="1" applyBorder="1"/>
    <xf numFmtId="0" fontId="7" fillId="0" borderId="37" xfId="0" applyFont="1" applyBorder="1"/>
    <xf numFmtId="0" fontId="7" fillId="0" borderId="50" xfId="0" applyFont="1" applyBorder="1"/>
    <xf numFmtId="0" fontId="7" fillId="0" borderId="51" xfId="0" applyFont="1" applyBorder="1"/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0"/>
  <sheetViews>
    <sheetView showGridLines="0" tabSelected="1" zoomScaleNormal="100" workbookViewId="0">
      <selection activeCell="AE32" sqref="AE32"/>
    </sheetView>
  </sheetViews>
  <sheetFormatPr defaultRowHeight="12.75" customHeight="1" x14ac:dyDescent="0.2"/>
  <cols>
    <col min="1" max="1" width="3.5703125" customWidth="1"/>
    <col min="2" max="2" width="27.140625" customWidth="1"/>
    <col min="3" max="3" width="12.85546875" customWidth="1"/>
    <col min="4" max="4" width="7.140625" customWidth="1"/>
    <col min="5" max="5" width="10.7109375" customWidth="1"/>
    <col min="6" max="10" width="12.7109375" hidden="1" customWidth="1"/>
    <col min="11" max="11" width="0" hidden="1" customWidth="1"/>
    <col min="12" max="12" width="15" customWidth="1"/>
    <col min="13" max="17" width="12.7109375" hidden="1" customWidth="1"/>
    <col min="18" max="18" width="9.140625" hidden="1" customWidth="1"/>
    <col min="19" max="23" width="12.7109375" hidden="1" customWidth="1"/>
    <col min="24" max="24" width="0" hidden="1" customWidth="1"/>
    <col min="25" max="29" width="12.7109375" hidden="1" customWidth="1"/>
    <col min="30" max="30" width="0.85546875" hidden="1" customWidth="1"/>
    <col min="31" max="31" width="12.7109375" customWidth="1"/>
    <col min="32" max="36" width="12.7109375" hidden="1" customWidth="1"/>
    <col min="37" max="37" width="0" hidden="1" customWidth="1"/>
    <col min="38" max="42" width="12.7109375" hidden="1" customWidth="1"/>
    <col min="43" max="43" width="0" hidden="1" customWidth="1"/>
    <col min="44" max="44" width="14" customWidth="1"/>
    <col min="45" max="49" width="12.7109375" hidden="1" customWidth="1"/>
    <col min="50" max="50" width="0" hidden="1" customWidth="1"/>
    <col min="51" max="51" width="12.7109375" customWidth="1"/>
    <col min="52" max="56" width="12.7109375" hidden="1" customWidth="1"/>
    <col min="57" max="57" width="0" hidden="1" customWidth="1"/>
    <col min="58" max="67" width="12.7109375" hidden="1" customWidth="1"/>
    <col min="68" max="68" width="0" hidden="1" customWidth="1"/>
    <col min="69" max="69" width="12.7109375" customWidth="1"/>
    <col min="70" max="74" width="12.7109375" hidden="1" customWidth="1"/>
    <col min="75" max="75" width="0" hidden="1" customWidth="1"/>
    <col min="76" max="80" width="12.7109375" hidden="1" customWidth="1"/>
    <col min="81" max="81" width="0" hidden="1" customWidth="1"/>
    <col min="82" max="82" width="10.140625" customWidth="1"/>
    <col min="83" max="87" width="12.7109375" hidden="1" customWidth="1"/>
    <col min="88" max="88" width="1.28515625" hidden="1" customWidth="1"/>
    <col min="89" max="89" width="7.5703125" customWidth="1"/>
    <col min="90" max="90" width="8.5703125" customWidth="1"/>
    <col min="93" max="93" width="10.140625" customWidth="1"/>
    <col min="94" max="94" width="10.5703125" customWidth="1"/>
  </cols>
  <sheetData>
    <row r="1" spans="1:94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4" ht="10.5" customHeight="1" x14ac:dyDescent="0.2">
      <c r="A2" s="9"/>
      <c r="B2" s="9"/>
      <c r="C2" s="9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</row>
    <row r="3" spans="1:94" ht="14.25" customHeight="1" x14ac:dyDescent="0.2">
      <c r="A3" s="123" t="s">
        <v>188</v>
      </c>
      <c r="B3" s="123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94" ht="16.5" customHeight="1" x14ac:dyDescent="0.2">
      <c r="A4" s="124">
        <v>33426782</v>
      </c>
      <c r="B4" s="124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1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1:94" ht="12.75" customHeight="1" x14ac:dyDescent="0.2">
      <c r="A5" s="125" t="s">
        <v>191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</row>
    <row r="6" spans="1:94" ht="12.75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</row>
    <row r="7" spans="1:94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4" ht="67.5" customHeight="1" thickBot="1" x14ac:dyDescent="0.25">
      <c r="A8" s="126" t="s">
        <v>111</v>
      </c>
      <c r="B8" s="127" t="s">
        <v>112</v>
      </c>
      <c r="C8" s="128" t="s">
        <v>179</v>
      </c>
      <c r="D8" s="128" t="s">
        <v>180</v>
      </c>
      <c r="E8" s="128" t="s">
        <v>170</v>
      </c>
      <c r="F8" s="129"/>
      <c r="G8" s="128"/>
      <c r="H8" s="130"/>
      <c r="I8" s="130"/>
      <c r="J8" s="130"/>
      <c r="K8" s="129"/>
      <c r="L8" s="128" t="s">
        <v>171</v>
      </c>
      <c r="M8" s="129"/>
      <c r="N8" s="128"/>
      <c r="O8" s="130"/>
      <c r="P8" s="130"/>
      <c r="Q8" s="130"/>
      <c r="R8" s="129"/>
      <c r="S8" s="129"/>
      <c r="T8" s="128"/>
      <c r="U8" s="130"/>
      <c r="V8" s="130"/>
      <c r="W8" s="130"/>
      <c r="X8" s="129"/>
      <c r="Y8" s="129"/>
      <c r="Z8" s="128"/>
      <c r="AA8" s="130"/>
      <c r="AB8" s="130"/>
      <c r="AC8" s="130"/>
      <c r="AD8" s="129"/>
      <c r="AE8" s="128" t="s">
        <v>190</v>
      </c>
      <c r="AF8" s="129"/>
      <c r="AG8" s="128"/>
      <c r="AH8" s="130"/>
      <c r="AI8" s="130"/>
      <c r="AJ8" s="130"/>
      <c r="AK8" s="129"/>
      <c r="AL8" s="129"/>
      <c r="AM8" s="128"/>
      <c r="AN8" s="130"/>
      <c r="AO8" s="130"/>
      <c r="AP8" s="130"/>
      <c r="AQ8" s="129"/>
      <c r="AR8" s="128" t="s">
        <v>192</v>
      </c>
      <c r="AS8" s="129"/>
      <c r="AT8" s="128"/>
      <c r="AU8" s="130"/>
      <c r="AV8" s="130"/>
      <c r="AW8" s="130"/>
      <c r="AX8" s="129"/>
      <c r="AY8" s="128" t="s">
        <v>172</v>
      </c>
      <c r="AZ8" s="129"/>
      <c r="BA8" s="128"/>
      <c r="BB8" s="130"/>
      <c r="BC8" s="130"/>
      <c r="BD8" s="130"/>
      <c r="BE8" s="129"/>
      <c r="BF8" s="129"/>
      <c r="BG8" s="128"/>
      <c r="BH8" s="130"/>
      <c r="BI8" s="130"/>
      <c r="BJ8" s="130"/>
      <c r="BK8" s="129"/>
      <c r="BL8" s="128"/>
      <c r="BM8" s="130"/>
      <c r="BN8" s="130"/>
      <c r="BO8" s="130"/>
      <c r="BP8" s="129"/>
      <c r="BQ8" s="128" t="s">
        <v>173</v>
      </c>
      <c r="BR8" s="129"/>
      <c r="BS8" s="128"/>
      <c r="BT8" s="130"/>
      <c r="BU8" s="130"/>
      <c r="BV8" s="130"/>
      <c r="BW8" s="129"/>
      <c r="BX8" s="129"/>
      <c r="BY8" s="128"/>
      <c r="BZ8" s="130"/>
      <c r="CA8" s="130"/>
      <c r="CB8" s="130"/>
      <c r="CC8" s="130"/>
      <c r="CD8" s="131" t="s">
        <v>174</v>
      </c>
      <c r="CE8" s="129"/>
      <c r="CF8" s="128"/>
      <c r="CG8" s="130"/>
      <c r="CH8" s="130"/>
      <c r="CI8" s="130"/>
      <c r="CJ8" s="129"/>
      <c r="CK8" s="128" t="s">
        <v>183</v>
      </c>
      <c r="CL8" s="128" t="s">
        <v>184</v>
      </c>
      <c r="CM8" s="128" t="s">
        <v>185</v>
      </c>
      <c r="CN8" s="128" t="s">
        <v>186</v>
      </c>
      <c r="CO8" s="128" t="s">
        <v>187</v>
      </c>
      <c r="CP8" s="132" t="s">
        <v>114</v>
      </c>
    </row>
    <row r="9" spans="1:94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117</v>
      </c>
      <c r="T9" s="31"/>
      <c r="U9" s="32"/>
      <c r="V9" s="32"/>
      <c r="W9" s="32"/>
      <c r="X9" s="33"/>
      <c r="Y9" s="30" t="s">
        <v>117</v>
      </c>
      <c r="Z9" s="31"/>
      <c r="AA9" s="32"/>
      <c r="AB9" s="32"/>
      <c r="AC9" s="32"/>
      <c r="AD9" s="33"/>
      <c r="AE9" s="30" t="s">
        <v>116</v>
      </c>
      <c r="AF9" s="30" t="s">
        <v>117</v>
      </c>
      <c r="AG9" s="31"/>
      <c r="AH9" s="32"/>
      <c r="AI9" s="32"/>
      <c r="AJ9" s="32"/>
      <c r="AK9" s="33"/>
      <c r="AL9" s="30" t="s">
        <v>117</v>
      </c>
      <c r="AM9" s="31"/>
      <c r="AN9" s="32"/>
      <c r="AO9" s="32"/>
      <c r="AP9" s="32"/>
      <c r="AQ9" s="33"/>
      <c r="AR9" s="30" t="s">
        <v>116</v>
      </c>
      <c r="AS9" s="30" t="s">
        <v>117</v>
      </c>
      <c r="AT9" s="31"/>
      <c r="AU9" s="32"/>
      <c r="AV9" s="32"/>
      <c r="AW9" s="32"/>
      <c r="AX9" s="33"/>
      <c r="AY9" s="30" t="s">
        <v>116</v>
      </c>
      <c r="AZ9" s="30" t="s">
        <v>117</v>
      </c>
      <c r="BA9" s="31"/>
      <c r="BB9" s="32"/>
      <c r="BC9" s="32"/>
      <c r="BD9" s="32"/>
      <c r="BE9" s="33"/>
      <c r="BF9" s="30" t="s">
        <v>117</v>
      </c>
      <c r="BG9" s="31"/>
      <c r="BH9" s="32"/>
      <c r="BI9" s="32"/>
      <c r="BJ9" s="32"/>
      <c r="BK9" s="30" t="s">
        <v>117</v>
      </c>
      <c r="BL9" s="31"/>
      <c r="BM9" s="32"/>
      <c r="BN9" s="32"/>
      <c r="BO9" s="32"/>
      <c r="BP9" s="33"/>
      <c r="BQ9" s="30" t="s">
        <v>116</v>
      </c>
      <c r="BR9" s="30" t="s">
        <v>117</v>
      </c>
      <c r="BS9" s="31"/>
      <c r="BT9" s="32"/>
      <c r="BU9" s="32"/>
      <c r="BV9" s="32"/>
      <c r="BW9" s="33"/>
      <c r="BX9" s="30" t="s">
        <v>117</v>
      </c>
      <c r="BY9" s="31"/>
      <c r="BZ9" s="32"/>
      <c r="CA9" s="32"/>
      <c r="CB9" s="32"/>
      <c r="CC9" s="32"/>
      <c r="CD9" s="94" t="s">
        <v>116</v>
      </c>
      <c r="CE9" s="33" t="s">
        <v>117</v>
      </c>
      <c r="CF9" s="31"/>
      <c r="CG9" s="32"/>
      <c r="CH9" s="32"/>
      <c r="CI9" s="32"/>
      <c r="CJ9" s="33"/>
      <c r="CK9" s="100" t="s">
        <v>116</v>
      </c>
      <c r="CL9" s="100" t="s">
        <v>116</v>
      </c>
      <c r="CM9" s="100" t="s">
        <v>116</v>
      </c>
      <c r="CN9" s="100" t="s">
        <v>116</v>
      </c>
      <c r="CO9" s="101" t="s">
        <v>116</v>
      </c>
      <c r="CP9" s="100"/>
    </row>
    <row r="10" spans="1:94" ht="15.75" customHeight="1" thickBot="1" x14ac:dyDescent="0.25">
      <c r="A10" s="40"/>
      <c r="B10" s="41" t="s">
        <v>189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95"/>
      <c r="CE10" s="42"/>
      <c r="CF10" s="42"/>
      <c r="CG10" s="42"/>
      <c r="CH10" s="42"/>
      <c r="CI10" s="42"/>
      <c r="CJ10" s="42"/>
      <c r="CK10" s="102"/>
      <c r="CL10" s="103"/>
      <c r="CM10" s="104"/>
      <c r="CN10" s="104"/>
      <c r="CO10" s="105"/>
      <c r="CP10" s="106"/>
    </row>
    <row r="11" spans="1:94" s="49" customFormat="1" ht="25.5" x14ac:dyDescent="0.2">
      <c r="A11" s="44">
        <v>1</v>
      </c>
      <c r="B11" s="45" t="s">
        <v>177</v>
      </c>
      <c r="C11" s="45" t="s">
        <v>181</v>
      </c>
      <c r="D11" s="45">
        <v>22</v>
      </c>
      <c r="E11" s="46">
        <v>11200</v>
      </c>
      <c r="F11" s="47" t="s">
        <v>176</v>
      </c>
      <c r="G11" s="47"/>
      <c r="H11" s="47"/>
      <c r="I11" s="47">
        <v>22</v>
      </c>
      <c r="J11" s="47"/>
      <c r="K11" s="46">
        <v>10550</v>
      </c>
      <c r="L11" s="46">
        <v>11200</v>
      </c>
      <c r="M11" s="47" t="s">
        <v>176</v>
      </c>
      <c r="N11" s="47"/>
      <c r="O11" s="47"/>
      <c r="P11" s="47">
        <v>22</v>
      </c>
      <c r="Q11" s="47"/>
      <c r="R11" s="46">
        <v>21100</v>
      </c>
      <c r="S11" s="47" t="s">
        <v>176</v>
      </c>
      <c r="T11" s="47"/>
      <c r="U11" s="47"/>
      <c r="V11" s="47">
        <v>22</v>
      </c>
      <c r="W11" s="47"/>
      <c r="X11" s="46">
        <v>3165</v>
      </c>
      <c r="Y11" s="47"/>
      <c r="Z11" s="47"/>
      <c r="AA11" s="47"/>
      <c r="AB11" s="47"/>
      <c r="AC11" s="47"/>
      <c r="AD11" s="46"/>
      <c r="AE11" s="46">
        <v>3360</v>
      </c>
      <c r="AF11" s="47"/>
      <c r="AG11" s="47"/>
      <c r="AH11" s="47"/>
      <c r="AI11" s="47"/>
      <c r="AJ11" s="47"/>
      <c r="AK11" s="46"/>
      <c r="AL11" s="47"/>
      <c r="AM11" s="47"/>
      <c r="AN11" s="47"/>
      <c r="AO11" s="47"/>
      <c r="AP11" s="47"/>
      <c r="AQ11" s="46"/>
      <c r="AR11" s="46">
        <v>1120</v>
      </c>
      <c r="AS11" s="47" t="s">
        <v>176</v>
      </c>
      <c r="AT11" s="47"/>
      <c r="AU11" s="47"/>
      <c r="AV11" s="47">
        <v>22</v>
      </c>
      <c r="AW11" s="47"/>
      <c r="AX11" s="46">
        <v>264.07</v>
      </c>
      <c r="AY11" s="46">
        <v>4368</v>
      </c>
      <c r="AZ11" s="47" t="s">
        <v>176</v>
      </c>
      <c r="BA11" s="47"/>
      <c r="BB11" s="47"/>
      <c r="BC11" s="47">
        <v>22</v>
      </c>
      <c r="BD11" s="47"/>
      <c r="BE11" s="46">
        <v>3798</v>
      </c>
      <c r="BF11" s="47"/>
      <c r="BG11" s="47"/>
      <c r="BH11" s="47"/>
      <c r="BI11" s="47"/>
      <c r="BJ11" s="47"/>
      <c r="BK11" s="47" t="s">
        <v>176</v>
      </c>
      <c r="BL11" s="47"/>
      <c r="BM11" s="47"/>
      <c r="BN11" s="47">
        <v>22</v>
      </c>
      <c r="BO11" s="47"/>
      <c r="BP11" s="46">
        <v>1055</v>
      </c>
      <c r="BQ11" s="46">
        <v>500</v>
      </c>
      <c r="BR11" s="47" t="s">
        <v>176</v>
      </c>
      <c r="BS11" s="47"/>
      <c r="BT11" s="47"/>
      <c r="BU11" s="47">
        <v>22</v>
      </c>
      <c r="BV11" s="47"/>
      <c r="BW11" s="46">
        <v>500</v>
      </c>
      <c r="BX11" s="47"/>
      <c r="BY11" s="47"/>
      <c r="BZ11" s="47"/>
      <c r="CA11" s="47"/>
      <c r="CB11" s="47"/>
      <c r="CC11" s="86"/>
      <c r="CD11" s="96">
        <f>E11+L11+AE11+AR11+AY11+BQ11</f>
        <v>31748</v>
      </c>
      <c r="CE11" s="90" t="s">
        <v>176</v>
      </c>
      <c r="CF11" s="47"/>
      <c r="CG11" s="47"/>
      <c r="CH11" s="47"/>
      <c r="CI11" s="47"/>
      <c r="CJ11" s="46">
        <v>40432.07</v>
      </c>
      <c r="CK11" s="107">
        <v>317.48</v>
      </c>
      <c r="CL11" s="108">
        <v>15000</v>
      </c>
      <c r="CM11" s="108">
        <v>5714.64</v>
      </c>
      <c r="CN11" s="108">
        <v>476.22</v>
      </c>
      <c r="CO11" s="109">
        <f>CK11+CL11+CM11+CN11</f>
        <v>21508.34</v>
      </c>
      <c r="CP11" s="110">
        <f>CD11-CO11</f>
        <v>10239.66</v>
      </c>
    </row>
    <row r="12" spans="1:94" s="49" customFormat="1" ht="26.25" thickBot="1" x14ac:dyDescent="0.25">
      <c r="A12" s="44">
        <v>2</v>
      </c>
      <c r="B12" s="45" t="s">
        <v>175</v>
      </c>
      <c r="C12" s="45" t="s">
        <v>182</v>
      </c>
      <c r="D12" s="45">
        <v>22</v>
      </c>
      <c r="E12" s="46">
        <v>9800</v>
      </c>
      <c r="F12" s="47"/>
      <c r="G12" s="47"/>
      <c r="H12" s="47"/>
      <c r="I12" s="47"/>
      <c r="J12" s="47"/>
      <c r="K12" s="46"/>
      <c r="L12" s="46">
        <v>4900</v>
      </c>
      <c r="M12" s="47"/>
      <c r="N12" s="47"/>
      <c r="O12" s="47"/>
      <c r="P12" s="47"/>
      <c r="Q12" s="47"/>
      <c r="R12" s="46"/>
      <c r="S12" s="47"/>
      <c r="T12" s="47"/>
      <c r="U12" s="47"/>
      <c r="V12" s="47"/>
      <c r="W12" s="47"/>
      <c r="X12" s="46"/>
      <c r="Y12" s="47"/>
      <c r="Z12" s="47"/>
      <c r="AA12" s="47"/>
      <c r="AB12" s="47"/>
      <c r="AC12" s="47"/>
      <c r="AD12" s="46"/>
      <c r="AE12" s="46">
        <v>2940</v>
      </c>
      <c r="AF12" s="47"/>
      <c r="AG12" s="47"/>
      <c r="AH12" s="47"/>
      <c r="AI12" s="47"/>
      <c r="AJ12" s="47"/>
      <c r="AK12" s="46"/>
      <c r="AL12" s="47"/>
      <c r="AM12" s="47"/>
      <c r="AN12" s="47"/>
      <c r="AO12" s="47"/>
      <c r="AP12" s="47"/>
      <c r="AQ12" s="46"/>
      <c r="AR12" s="46">
        <v>980</v>
      </c>
      <c r="AS12" s="47"/>
      <c r="AT12" s="47"/>
      <c r="AU12" s="47"/>
      <c r="AV12" s="47"/>
      <c r="AW12" s="47"/>
      <c r="AX12" s="46"/>
      <c r="AY12" s="46">
        <v>3447.82</v>
      </c>
      <c r="AZ12" s="47"/>
      <c r="BA12" s="47"/>
      <c r="BB12" s="47"/>
      <c r="BC12" s="47"/>
      <c r="BD12" s="47"/>
      <c r="BE12" s="46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6"/>
      <c r="BQ12" s="46">
        <v>600</v>
      </c>
      <c r="BR12" s="47" t="s">
        <v>176</v>
      </c>
      <c r="BS12" s="47"/>
      <c r="BT12" s="47"/>
      <c r="BU12" s="47">
        <v>22</v>
      </c>
      <c r="BV12" s="47"/>
      <c r="BW12" s="46">
        <v>600</v>
      </c>
      <c r="BX12" s="47"/>
      <c r="BY12" s="47"/>
      <c r="BZ12" s="47"/>
      <c r="CA12" s="47"/>
      <c r="CB12" s="47"/>
      <c r="CC12" s="86"/>
      <c r="CD12" s="96">
        <f>E12+L12+AE12+AR12+AY12+BQ12</f>
        <v>22667.82</v>
      </c>
      <c r="CE12" s="90" t="s">
        <v>176</v>
      </c>
      <c r="CF12" s="47"/>
      <c r="CG12" s="47"/>
      <c r="CH12" s="47"/>
      <c r="CI12" s="47"/>
      <c r="CJ12" s="46">
        <v>37216.57</v>
      </c>
      <c r="CK12" s="107">
        <v>226.67</v>
      </c>
      <c r="CL12" s="108">
        <v>8000</v>
      </c>
      <c r="CM12" s="108">
        <f>CD12*18/100</f>
        <v>4080.2076000000002</v>
      </c>
      <c r="CN12" s="108">
        <f>CD12*1.5/100</f>
        <v>340.01729999999998</v>
      </c>
      <c r="CO12" s="109">
        <f>SUM(CK12:CN12)</f>
        <v>12646.894899999999</v>
      </c>
      <c r="CP12" s="111">
        <f>CD12-CO12</f>
        <v>10020.9251</v>
      </c>
    </row>
    <row r="13" spans="1:94" s="19" customFormat="1" ht="13.5" hidden="1" thickBot="1" x14ac:dyDescent="0.25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87"/>
      <c r="CD13" s="97"/>
      <c r="CE13" s="91"/>
      <c r="CF13" s="52"/>
      <c r="CG13" s="52"/>
      <c r="CH13" s="52"/>
      <c r="CI13" s="52"/>
      <c r="CJ13" s="52"/>
    </row>
    <row r="14" spans="1:94" s="19" customFormat="1" ht="13.5" hidden="1" thickBot="1" x14ac:dyDescent="0.25">
      <c r="A14" s="50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87"/>
      <c r="CD14" s="97"/>
      <c r="CE14" s="91"/>
      <c r="CF14" s="52"/>
      <c r="CG14" s="52"/>
      <c r="CH14" s="52"/>
      <c r="CI14" s="52"/>
      <c r="CJ14" s="52"/>
    </row>
    <row r="15" spans="1:94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87"/>
      <c r="CD15" s="97"/>
      <c r="CE15" s="91"/>
      <c r="CF15" s="52"/>
      <c r="CG15" s="52"/>
      <c r="CH15" s="52"/>
      <c r="CI15" s="52"/>
      <c r="CJ15" s="52"/>
    </row>
    <row r="16" spans="1:94" ht="12.75" customHeight="1" x14ac:dyDescent="0.2">
      <c r="A16" s="21"/>
      <c r="B16" s="56" t="s">
        <v>121</v>
      </c>
      <c r="C16" s="56"/>
      <c r="D16" s="56"/>
      <c r="E16" s="57">
        <f>SUM(E11:E15)</f>
        <v>21000</v>
      </c>
      <c r="F16" s="58"/>
      <c r="G16" s="71"/>
      <c r="H16" s="71"/>
      <c r="I16" s="57">
        <f>SUM(I11:I15)</f>
        <v>22</v>
      </c>
      <c r="J16" s="57"/>
      <c r="K16" s="66">
        <f>SUM(K11:K15)</f>
        <v>10550</v>
      </c>
      <c r="L16" s="57">
        <f>SUM(L11:L15)</f>
        <v>16100</v>
      </c>
      <c r="M16" s="58"/>
      <c r="N16" s="71"/>
      <c r="O16" s="71"/>
      <c r="P16" s="57">
        <f>SUM(P11:P15)</f>
        <v>22</v>
      </c>
      <c r="Q16" s="57"/>
      <c r="R16" s="66">
        <f>SUM(R11:R15)</f>
        <v>21100</v>
      </c>
      <c r="S16" s="58"/>
      <c r="T16" s="71"/>
      <c r="U16" s="71"/>
      <c r="V16" s="57">
        <f>SUM(V11:V15)</f>
        <v>22</v>
      </c>
      <c r="W16" s="57"/>
      <c r="X16" s="66">
        <f>SUM(X11:X15)</f>
        <v>3165</v>
      </c>
      <c r="Y16" s="58"/>
      <c r="Z16" s="71"/>
      <c r="AA16" s="71"/>
      <c r="AB16" s="57"/>
      <c r="AC16" s="57"/>
      <c r="AD16" s="66"/>
      <c r="AE16" s="57">
        <f>SUM(AE11:AE15)</f>
        <v>6300</v>
      </c>
      <c r="AF16" s="58"/>
      <c r="AG16" s="71"/>
      <c r="AH16" s="71"/>
      <c r="AI16" s="57"/>
      <c r="AJ16" s="57"/>
      <c r="AK16" s="66"/>
      <c r="AL16" s="58"/>
      <c r="AM16" s="71"/>
      <c r="AN16" s="71"/>
      <c r="AO16" s="57"/>
      <c r="AP16" s="57"/>
      <c r="AQ16" s="66"/>
      <c r="AR16" s="57">
        <f>SUM(AR11:AR15)</f>
        <v>2100</v>
      </c>
      <c r="AS16" s="58"/>
      <c r="AT16" s="71"/>
      <c r="AU16" s="71"/>
      <c r="AV16" s="57">
        <f>SUM(AV11:AV15)</f>
        <v>22</v>
      </c>
      <c r="AW16" s="57"/>
      <c r="AX16" s="66">
        <f>SUM(AX11:AX15)</f>
        <v>264.07</v>
      </c>
      <c r="AY16" s="57">
        <f>SUM(AY11:AY15)</f>
        <v>7815.82</v>
      </c>
      <c r="AZ16" s="58"/>
      <c r="BA16" s="71"/>
      <c r="BB16" s="71"/>
      <c r="BC16" s="57">
        <f>SUM(BC11:BC15)</f>
        <v>22</v>
      </c>
      <c r="BD16" s="57"/>
      <c r="BE16" s="66">
        <f>SUM(BE11:BE15)</f>
        <v>3798</v>
      </c>
      <c r="BF16" s="58"/>
      <c r="BG16" s="71"/>
      <c r="BH16" s="71"/>
      <c r="BI16" s="57"/>
      <c r="BJ16" s="57"/>
      <c r="BK16" s="58"/>
      <c r="BL16" s="71"/>
      <c r="BM16" s="71"/>
      <c r="BN16" s="57">
        <f>SUM(BN11:BN15)</f>
        <v>22</v>
      </c>
      <c r="BO16" s="57"/>
      <c r="BP16" s="66">
        <f>SUM(BP11:BP15)</f>
        <v>1055</v>
      </c>
      <c r="BQ16" s="57">
        <f>SUM(BQ11:BQ15)</f>
        <v>1100</v>
      </c>
      <c r="BR16" s="58" t="str">
        <f>CONCATENATE(IF(BS16&lt;&gt;0,CONCATENATE(TEXT(BS16,"0,00"),"д."),""),IF(BT16&lt;&gt;0,CONCATENATE(" ",TEXT(BT16,"0,00"),"г."),""))</f>
        <v>44,00д.</v>
      </c>
      <c r="BS16" s="71">
        <f>SUM(Лист1!BU8:BU15)</f>
        <v>44</v>
      </c>
      <c r="BT16" s="71">
        <f>SUM(Лист1!BV8:BV15)</f>
        <v>0</v>
      </c>
      <c r="BU16" s="57"/>
      <c r="BV16" s="57"/>
      <c r="BW16" s="66"/>
      <c r="BX16" s="58" t="str">
        <f>CONCATENATE(IF(BY16&lt;&gt;0,CONCATENATE(TEXT(BY16,"0,00"),"д."),""),IF(BZ16&lt;&gt;0,CONCATENATE(" ",TEXT(BZ16,"0,00"),"г."),""))</f>
        <v/>
      </c>
      <c r="BY16" s="71">
        <f>SUM(Лист1!CA8:CA15)</f>
        <v>0</v>
      </c>
      <c r="BZ16" s="71">
        <f>SUM(Лист1!CB8:CB15)</f>
        <v>0</v>
      </c>
      <c r="CA16" s="57"/>
      <c r="CB16" s="57"/>
      <c r="CC16" s="88"/>
      <c r="CD16" s="98">
        <f>SUM(CD11:CD15)</f>
        <v>54415.82</v>
      </c>
      <c r="CE16" s="92" t="str">
        <f>CONCATENATE(IF(CF16&lt;&gt;0,CONCATENATE(TEXT(CF16,"0,00"),"д."),""),IF(CG16&lt;&gt;0,CONCATENATE(" ",TEXT(CG16,"0,00"),"г."),""))</f>
        <v/>
      </c>
      <c r="CF16" s="71">
        <f>SUM(Лист1!CH8:CH15)</f>
        <v>0</v>
      </c>
      <c r="CG16" s="71">
        <f>SUM(Лист1!CI8:CI15)</f>
        <v>0</v>
      </c>
      <c r="CH16" s="57"/>
      <c r="CI16" s="57"/>
      <c r="CJ16" s="66"/>
      <c r="CK16" s="112">
        <f t="shared" ref="CK16:CP16" si="0">SUM(CK11:CK15)</f>
        <v>544.15</v>
      </c>
      <c r="CL16" s="112">
        <f t="shared" si="0"/>
        <v>23000</v>
      </c>
      <c r="CM16" s="113">
        <f t="shared" si="0"/>
        <v>9794.847600000001</v>
      </c>
      <c r="CN16" s="112">
        <f t="shared" si="0"/>
        <v>816.2373</v>
      </c>
      <c r="CO16" s="112">
        <f t="shared" si="0"/>
        <v>34155.234899999996</v>
      </c>
      <c r="CP16" s="114">
        <f t="shared" si="0"/>
        <v>20260.5851</v>
      </c>
    </row>
    <row r="17" spans="1:94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/>
      <c r="T17" s="69"/>
      <c r="U17" s="69"/>
      <c r="V17" s="69"/>
      <c r="W17" s="69"/>
      <c r="X17" s="69" t="str">
        <f>IF(ISBLANK($A$1),"",CONCATENATE(TEXT(X16/$B$1,"0,00")," ",$A$1))</f>
        <v/>
      </c>
      <c r="Y17" s="69"/>
      <c r="Z17" s="69"/>
      <c r="AA17" s="69"/>
      <c r="AB17" s="69"/>
      <c r="AC17" s="69"/>
      <c r="AD17" s="69" t="str">
        <f>IF(ISBLANK($A$1),"",CONCATENATE(TEXT(AD16/$B$1,"0,00")," ",$A$1))</f>
        <v/>
      </c>
      <c r="AE17" s="69" t="str">
        <f>IF(OR(ISBLANK($A$1),AE16=0),"",CONCATENATE(TEXT(AE16/$B$1,"0,00")," ",$A$1))</f>
        <v/>
      </c>
      <c r="AF17" s="69"/>
      <c r="AG17" s="69"/>
      <c r="AH17" s="69"/>
      <c r="AI17" s="69"/>
      <c r="AJ17" s="69"/>
      <c r="AK17" s="69" t="str">
        <f>IF(ISBLANK($A$1),"",CONCATENATE(TEXT(AK16/$B$1,"0,00")," ",$A$1))</f>
        <v/>
      </c>
      <c r="AL17" s="69"/>
      <c r="AM17" s="69"/>
      <c r="AN17" s="69"/>
      <c r="AO17" s="69"/>
      <c r="AP17" s="69"/>
      <c r="AQ17" s="69" t="str">
        <f>IF(ISBLANK($A$1),"",CONCATENATE(TEXT(AQ16/$B$1,"0,00")," ",$A$1))</f>
        <v/>
      </c>
      <c r="AR17" s="69" t="str">
        <f>IF(OR(ISBLANK($A$1),AR16=0),"",CONCATENATE(TEXT(AR16/$B$1,"0,00")," ",$A$1))</f>
        <v/>
      </c>
      <c r="AS17" s="69"/>
      <c r="AT17" s="69"/>
      <c r="AU17" s="69"/>
      <c r="AV17" s="69"/>
      <c r="AW17" s="69"/>
      <c r="AX17" s="69" t="str">
        <f>IF(ISBLANK($A$1),"",CONCATENATE(TEXT(AX16/$B$1,"0,00")," ",$A$1))</f>
        <v/>
      </c>
      <c r="AY17" s="69" t="str">
        <f>IF(OR(ISBLANK($A$1),AY16=0),"",CONCATENATE(TEXT(AY16/$B$1,"0,00")," ",$A$1))</f>
        <v/>
      </c>
      <c r="AZ17" s="69"/>
      <c r="BA17" s="69"/>
      <c r="BB17" s="69"/>
      <c r="BC17" s="69"/>
      <c r="BD17" s="69"/>
      <c r="BE17" s="69" t="str">
        <f>IF(ISBLANK($A$1),"",CONCATENATE(TEXT(BE16/$B$1,"0,00")," ",$A$1))</f>
        <v/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 t="str">
        <f>IF(ISBLANK($A$1),"",CONCATENATE(TEXT(BP16/$B$1,"0,00")," ",$A$1))</f>
        <v/>
      </c>
      <c r="BQ17" s="69" t="str">
        <f>IF(OR(ISBLANK($A$1),BQ16=0),"",CONCATENATE(TEXT(BQ16/$B$1,"0,00")," ",$A$1))</f>
        <v/>
      </c>
      <c r="BR17" s="69"/>
      <c r="BS17" s="69"/>
      <c r="BT17" s="69"/>
      <c r="BU17" s="69"/>
      <c r="BV17" s="69"/>
      <c r="BW17" s="69" t="str">
        <f>IF(ISBLANK($A$1),"",CONCATENATE(TEXT(BW16/$B$1,"0,00")," ",$A$1))</f>
        <v/>
      </c>
      <c r="BX17" s="69"/>
      <c r="BY17" s="69"/>
      <c r="BZ17" s="69"/>
      <c r="CA17" s="69"/>
      <c r="CB17" s="69"/>
      <c r="CC17" s="89" t="str">
        <f>IF(ISBLANK($A$1),"",CONCATENATE(TEXT(CC16/$B$1,"0,00")," ",$A$1))</f>
        <v/>
      </c>
      <c r="CD17" s="99" t="str">
        <f>IF(OR(ISBLANK($A$1),CD16=0),"",CONCATENATE(TEXT(CD16/$B$1,"0,00")," ",$A$1))</f>
        <v/>
      </c>
      <c r="CE17" s="93"/>
      <c r="CF17" s="69"/>
      <c r="CG17" s="69"/>
      <c r="CH17" s="69"/>
      <c r="CI17" s="69"/>
      <c r="CJ17" s="69" t="str">
        <f>IF(ISBLANK($A$1),"",CONCATENATE(TEXT(CJ16/$B$1,"0,00")," ",$A$1))</f>
        <v/>
      </c>
      <c r="CK17" s="115"/>
      <c r="CL17" s="115"/>
      <c r="CM17" s="116"/>
      <c r="CN17" s="115"/>
      <c r="CO17" s="115"/>
      <c r="CP17" s="117"/>
    </row>
    <row r="18" spans="1:94" ht="12.75" hidden="1" customHeight="1" x14ac:dyDescent="0.2">
      <c r="A18" s="19"/>
      <c r="B18" s="8"/>
      <c r="C18" s="8"/>
      <c r="D18" s="8"/>
      <c r="E18" s="20"/>
      <c r="F18" s="20" t="s">
        <v>178</v>
      </c>
      <c r="G18" s="20"/>
      <c r="H18" s="20"/>
      <c r="I18" s="20"/>
      <c r="J18" s="20"/>
      <c r="K18" s="8"/>
      <c r="L18" s="20"/>
      <c r="M18" s="20" t="s">
        <v>178</v>
      </c>
      <c r="N18" s="20"/>
      <c r="O18" s="20"/>
      <c r="P18" s="20"/>
      <c r="Q18" s="20"/>
      <c r="R18" s="8"/>
      <c r="S18" s="20" t="s">
        <v>178</v>
      </c>
      <c r="T18" s="20"/>
      <c r="U18" s="20"/>
      <c r="V18" s="20"/>
      <c r="W18" s="20"/>
      <c r="X18" s="8"/>
      <c r="Y18" s="20" t="s">
        <v>178</v>
      </c>
      <c r="Z18" s="20"/>
      <c r="AA18" s="20"/>
      <c r="AB18" s="20"/>
      <c r="AC18" s="20"/>
      <c r="AD18" s="8"/>
      <c r="AE18" s="20"/>
      <c r="AF18" s="20" t="s">
        <v>178</v>
      </c>
      <c r="AG18" s="20"/>
      <c r="AH18" s="20"/>
      <c r="AI18" s="20"/>
      <c r="AJ18" s="20"/>
      <c r="AK18" s="8"/>
      <c r="AL18" s="20" t="s">
        <v>178</v>
      </c>
      <c r="AM18" s="20"/>
      <c r="AN18" s="20"/>
      <c r="AO18" s="20"/>
      <c r="AP18" s="20"/>
      <c r="AQ18" s="8"/>
      <c r="AR18" s="20"/>
      <c r="AS18" s="20" t="s">
        <v>178</v>
      </c>
      <c r="AT18" s="20"/>
      <c r="AU18" s="20"/>
      <c r="AV18" s="20"/>
      <c r="AW18" s="20"/>
      <c r="AX18" s="8"/>
      <c r="AY18" s="20"/>
      <c r="AZ18" s="20" t="s">
        <v>178</v>
      </c>
      <c r="BA18" s="20"/>
      <c r="BB18" s="20"/>
      <c r="BC18" s="20"/>
      <c r="BD18" s="20"/>
      <c r="BE18" s="8"/>
      <c r="BF18" s="20" t="s">
        <v>178</v>
      </c>
      <c r="BG18" s="20"/>
      <c r="BH18" s="20"/>
      <c r="BI18" s="20"/>
      <c r="BJ18" s="20"/>
      <c r="BK18" s="20" t="s">
        <v>178</v>
      </c>
      <c r="BL18" s="20"/>
      <c r="BM18" s="20"/>
      <c r="BN18" s="20"/>
      <c r="BO18" s="20"/>
      <c r="BP18" s="8"/>
      <c r="BQ18" s="20"/>
      <c r="BR18" s="20" t="s">
        <v>178</v>
      </c>
      <c r="BS18" s="20"/>
      <c r="BT18" s="20"/>
      <c r="BU18" s="20"/>
      <c r="BV18" s="20"/>
      <c r="BW18" s="8"/>
      <c r="BX18" s="20" t="s">
        <v>178</v>
      </c>
      <c r="BY18" s="20"/>
      <c r="BZ18" s="20"/>
      <c r="CA18" s="20"/>
      <c r="CB18" s="20"/>
      <c r="CC18" s="8"/>
      <c r="CD18" s="20"/>
      <c r="CE18" s="20" t="s">
        <v>178</v>
      </c>
      <c r="CF18" s="20"/>
      <c r="CG18" s="20"/>
      <c r="CH18" s="20"/>
      <c r="CI18" s="20"/>
      <c r="CJ18" s="8"/>
      <c r="CK18" s="19"/>
      <c r="CL18" s="19"/>
    </row>
    <row r="19" spans="1:94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4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2">
    <mergeCell ref="A4:B4"/>
    <mergeCell ref="A5:CD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Лист1!Заголовки_для_печати</vt:lpstr>
      <vt:lpstr>Отчеты!Заголовки_для_печати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ComputerLand</cp:lastModifiedBy>
  <cp:revision>1</cp:revision>
  <cp:lastPrinted>2003-09-09T11:01:25Z</cp:lastPrinted>
  <dcterms:created xsi:type="dcterms:W3CDTF">2003-05-15T10:58:21Z</dcterms:created>
  <dcterms:modified xsi:type="dcterms:W3CDTF">2022-05-13T05:03:31Z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